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25725"/>
</workbook>
</file>

<file path=xl/calcChain.xml><?xml version="1.0" encoding="utf-8"?>
<calcChain xmlns="http://schemas.openxmlformats.org/spreadsheetml/2006/main">
  <c r="G96" i="13"/>
  <c r="G115" s="1"/>
  <c r="H130"/>
  <c r="I130"/>
  <c r="J130"/>
  <c r="K130"/>
  <c r="L130"/>
  <c r="M130"/>
  <c r="N130"/>
  <c r="O130"/>
  <c r="P130"/>
  <c r="Q130"/>
  <c r="R130"/>
  <c r="S130"/>
  <c r="G130"/>
  <c r="R380"/>
  <c r="R381"/>
  <c r="R382"/>
  <c r="R383"/>
  <c r="S389"/>
  <c r="R389"/>
  <c r="S406"/>
  <c r="R406"/>
  <c r="S407"/>
  <c r="R407"/>
  <c r="S413"/>
  <c r="R413"/>
  <c r="S435"/>
  <c r="R435"/>
  <c r="E381"/>
  <c r="F381"/>
  <c r="G381"/>
  <c r="I381"/>
  <c r="J381"/>
  <c r="L381"/>
  <c r="M381"/>
  <c r="N381"/>
  <c r="O381"/>
  <c r="P381"/>
  <c r="P380" s="1"/>
  <c r="Q381"/>
  <c r="D381"/>
  <c r="E407"/>
  <c r="F407"/>
  <c r="G407"/>
  <c r="I407"/>
  <c r="J407"/>
  <c r="K407"/>
  <c r="L407"/>
  <c r="M407"/>
  <c r="N407"/>
  <c r="O407"/>
  <c r="P407"/>
  <c r="Q407"/>
  <c r="D407"/>
  <c r="E406"/>
  <c r="F406"/>
  <c r="G406"/>
  <c r="I406"/>
  <c r="J406"/>
  <c r="J380" s="1"/>
  <c r="K406"/>
  <c r="L406"/>
  <c r="M406"/>
  <c r="N406"/>
  <c r="N380" s="1"/>
  <c r="O406"/>
  <c r="P406"/>
  <c r="Q406"/>
  <c r="D406"/>
  <c r="M380"/>
  <c r="Q380"/>
  <c r="I380"/>
  <c r="E383"/>
  <c r="F383"/>
  <c r="G383"/>
  <c r="H383"/>
  <c r="I383"/>
  <c r="J383"/>
  <c r="K383"/>
  <c r="S383" s="1"/>
  <c r="L383"/>
  <c r="M383"/>
  <c r="N383"/>
  <c r="O383"/>
  <c r="P383"/>
  <c r="Q383"/>
  <c r="G145" l="1"/>
  <c r="G166"/>
  <c r="L380"/>
  <c r="G380"/>
  <c r="O380"/>
  <c r="O382" l="1"/>
  <c r="E382"/>
  <c r="F382"/>
  <c r="G382"/>
  <c r="H382"/>
  <c r="I382"/>
  <c r="J382"/>
  <c r="K382"/>
  <c r="L382"/>
  <c r="M382"/>
  <c r="N382"/>
  <c r="P382"/>
  <c r="Q382"/>
  <c r="D382"/>
  <c r="D383"/>
  <c r="S374"/>
  <c r="R374"/>
  <c r="R357"/>
  <c r="S357"/>
  <c r="S356"/>
  <c r="R356"/>
  <c r="S352"/>
  <c r="R352"/>
  <c r="S354"/>
  <c r="R354"/>
  <c r="S349"/>
  <c r="R349"/>
  <c r="Q374"/>
  <c r="O374"/>
  <c r="M374"/>
  <c r="I208"/>
  <c r="J208"/>
  <c r="R208" s="1"/>
  <c r="K208"/>
  <c r="L208"/>
  <c r="M208"/>
  <c r="N208"/>
  <c r="O208"/>
  <c r="P208"/>
  <c r="Q208"/>
  <c r="S208"/>
  <c r="H197"/>
  <c r="I197"/>
  <c r="K205"/>
  <c r="L205"/>
  <c r="M205"/>
  <c r="N205"/>
  <c r="O205"/>
  <c r="P205"/>
  <c r="Q205"/>
  <c r="S205"/>
  <c r="J205"/>
  <c r="R201"/>
  <c r="S201"/>
  <c r="S200"/>
  <c r="R200"/>
  <c r="R193"/>
  <c r="Q200"/>
  <c r="Q201" s="1"/>
  <c r="O200"/>
  <c r="O201" s="1"/>
  <c r="M200"/>
  <c r="M201" s="1"/>
  <c r="K200"/>
  <c r="K201" s="1"/>
  <c r="I200"/>
  <c r="I201" s="1"/>
  <c r="S193"/>
  <c r="S18"/>
  <c r="R18"/>
  <c r="H105"/>
  <c r="H97"/>
  <c r="H96" s="1"/>
  <c r="H77"/>
  <c r="H76"/>
  <c r="H73" s="1"/>
  <c r="H70"/>
  <c r="H64"/>
  <c r="H57"/>
  <c r="H205" s="1"/>
  <c r="H51"/>
  <c r="H50" s="1"/>
  <c r="H48" s="1"/>
  <c r="K381" l="1"/>
  <c r="S382"/>
  <c r="H39"/>
  <c r="H87" s="1"/>
  <c r="F115"/>
  <c r="F130"/>
  <c r="F145"/>
  <c r="E145"/>
  <c r="E96"/>
  <c r="F96"/>
  <c r="E89"/>
  <c r="F89"/>
  <c r="G89"/>
  <c r="D89"/>
  <c r="S381" l="1"/>
  <c r="K380"/>
  <c r="S380" s="1"/>
  <c r="G357"/>
  <c r="G352"/>
  <c r="G347"/>
  <c r="G179" l="1"/>
  <c r="G173" s="1"/>
  <c r="G196"/>
  <c r="G193" s="1"/>
  <c r="G197"/>
  <c r="G200"/>
  <c r="G201" s="1"/>
  <c r="G204"/>
  <c r="G218"/>
  <c r="G217" s="1"/>
  <c r="G216" s="1"/>
  <c r="G249" s="1"/>
  <c r="G252"/>
  <c r="G105"/>
  <c r="G64"/>
  <c r="G70"/>
  <c r="G202" s="1"/>
  <c r="G73"/>
  <c r="G208" s="1"/>
  <c r="G77"/>
  <c r="G57"/>
  <c r="G51"/>
  <c r="G50" s="1"/>
  <c r="G48" s="1"/>
  <c r="G18"/>
  <c r="I76"/>
  <c r="I64"/>
  <c r="F435"/>
  <c r="E435"/>
  <c r="E252"/>
  <c r="F252"/>
  <c r="H252"/>
  <c r="I252"/>
  <c r="J252"/>
  <c r="K252"/>
  <c r="L252"/>
  <c r="M252"/>
  <c r="N252"/>
  <c r="O252"/>
  <c r="P252"/>
  <c r="Q252"/>
  <c r="R252"/>
  <c r="S252"/>
  <c r="D252"/>
  <c r="Q18"/>
  <c r="I51"/>
  <c r="I50" s="1"/>
  <c r="F413"/>
  <c r="E413"/>
  <c r="D413"/>
  <c r="G205" l="1"/>
  <c r="G191" s="1"/>
  <c r="G248" s="1"/>
  <c r="G256" s="1"/>
  <c r="G33" l="1"/>
  <c r="G81" s="1"/>
  <c r="G87"/>
  <c r="R204" l="1"/>
  <c r="S204"/>
  <c r="R196"/>
  <c r="S196"/>
  <c r="R197"/>
  <c r="S197"/>
  <c r="Q218" l="1"/>
  <c r="O218"/>
  <c r="M218"/>
  <c r="K218"/>
  <c r="I218"/>
  <c r="E380" l="1"/>
  <c r="E218" s="1"/>
  <c r="P218"/>
  <c r="N218"/>
  <c r="L218"/>
  <c r="F380"/>
  <c r="F218" s="1"/>
  <c r="D380"/>
  <c r="D218" s="1"/>
  <c r="D351"/>
  <c r="J218" l="1"/>
  <c r="E354"/>
  <c r="D354"/>
  <c r="D347"/>
  <c r="E351"/>
  <c r="E347"/>
  <c r="S218" l="1"/>
  <c r="E217"/>
  <c r="E216" s="1"/>
  <c r="E249" s="1"/>
  <c r="D217"/>
  <c r="D216" s="1"/>
  <c r="D249" s="1"/>
  <c r="D136"/>
  <c r="E136"/>
  <c r="E130" s="1"/>
  <c r="D130"/>
  <c r="D112"/>
  <c r="E112"/>
  <c r="E105" s="1"/>
  <c r="D105"/>
  <c r="D76"/>
  <c r="E76"/>
  <c r="D72"/>
  <c r="D71"/>
  <c r="E72"/>
  <c r="E71"/>
  <c r="D64" l="1"/>
  <c r="E64"/>
  <c r="D200"/>
  <c r="D201" s="1"/>
  <c r="E200"/>
  <c r="E201" s="1"/>
  <c r="D77"/>
  <c r="D78"/>
  <c r="D62"/>
  <c r="E73"/>
  <c r="D73"/>
  <c r="E70"/>
  <c r="E202" s="1"/>
  <c r="D70"/>
  <c r="D202" s="1"/>
  <c r="E78"/>
  <c r="E77" s="1"/>
  <c r="E62"/>
  <c r="E208" l="1"/>
  <c r="D208"/>
  <c r="D58"/>
  <c r="D197" s="1"/>
  <c r="E58"/>
  <c r="D204"/>
  <c r="E204"/>
  <c r="D57"/>
  <c r="D205" s="1"/>
  <c r="D52"/>
  <c r="E52"/>
  <c r="D24"/>
  <c r="E24"/>
  <c r="D357" l="1"/>
  <c r="D179"/>
  <c r="D173" s="1"/>
  <c r="E357"/>
  <c r="E179"/>
  <c r="E173" s="1"/>
  <c r="D51"/>
  <c r="D50" s="1"/>
  <c r="D48" s="1"/>
  <c r="D196"/>
  <c r="D193" s="1"/>
  <c r="D191" s="1"/>
  <c r="E57"/>
  <c r="E205" s="1"/>
  <c r="E197"/>
  <c r="E48"/>
  <c r="E51"/>
  <c r="E50" s="1"/>
  <c r="E196"/>
  <c r="E193" s="1"/>
  <c r="E191"/>
  <c r="E248" s="1"/>
  <c r="E256" s="1"/>
  <c r="E18"/>
  <c r="D18"/>
  <c r="D248" l="1"/>
  <c r="D256" s="1"/>
  <c r="E33"/>
  <c r="E81" s="1"/>
  <c r="E115" s="1"/>
  <c r="E166" s="1"/>
  <c r="E87"/>
  <c r="D33"/>
  <c r="D81" s="1"/>
  <c r="D87"/>
  <c r="F58"/>
  <c r="F112"/>
  <c r="F78"/>
  <c r="F72"/>
  <c r="F71"/>
  <c r="F62"/>
  <c r="F52"/>
  <c r="F51" s="1"/>
  <c r="F50" s="1"/>
  <c r="F24"/>
  <c r="F357" s="1"/>
  <c r="F354"/>
  <c r="I97" l="1"/>
  <c r="I105"/>
  <c r="I96" l="1"/>
  <c r="J374"/>
  <c r="L374" s="1"/>
  <c r="N374" s="1"/>
  <c r="P374" s="1"/>
  <c r="I217"/>
  <c r="J217"/>
  <c r="K217"/>
  <c r="L217"/>
  <c r="M217"/>
  <c r="N217"/>
  <c r="O217"/>
  <c r="P217"/>
  <c r="Q217"/>
  <c r="J200"/>
  <c r="J201" s="1"/>
  <c r="L200"/>
  <c r="L201" s="1"/>
  <c r="N200"/>
  <c r="N201" s="1"/>
  <c r="P200"/>
  <c r="P201" s="1"/>
  <c r="H200"/>
  <c r="H201" s="1"/>
  <c r="H196"/>
  <c r="H193" s="1"/>
  <c r="I196"/>
  <c r="I193" s="1"/>
  <c r="J196"/>
  <c r="J193" s="1"/>
  <c r="K196"/>
  <c r="K193" s="1"/>
  <c r="L196"/>
  <c r="L193" s="1"/>
  <c r="M196"/>
  <c r="M193" s="1"/>
  <c r="N196"/>
  <c r="N193" s="1"/>
  <c r="O196"/>
  <c r="O193" s="1"/>
  <c r="P196"/>
  <c r="P193" s="1"/>
  <c r="Q196"/>
  <c r="Q193" s="1"/>
  <c r="J197"/>
  <c r="K197"/>
  <c r="L197"/>
  <c r="M197"/>
  <c r="N197"/>
  <c r="O197"/>
  <c r="P197"/>
  <c r="Q197"/>
  <c r="J202"/>
  <c r="H204"/>
  <c r="I204"/>
  <c r="J204"/>
  <c r="K204"/>
  <c r="L204"/>
  <c r="M204"/>
  <c r="N204"/>
  <c r="O204"/>
  <c r="P204"/>
  <c r="Q204"/>
  <c r="L202" l="1"/>
  <c r="N202" l="1"/>
  <c r="P202"/>
  <c r="F347"/>
  <c r="L216"/>
  <c r="L249" s="1"/>
  <c r="N216"/>
  <c r="N249" s="1"/>
  <c r="O216"/>
  <c r="O249" s="1"/>
  <c r="O256" s="1"/>
  <c r="I216"/>
  <c r="I249" s="1"/>
  <c r="I256" s="1"/>
  <c r="J216"/>
  <c r="J249" s="1"/>
  <c r="K216"/>
  <c r="K249" s="1"/>
  <c r="K256" s="1"/>
  <c r="M216"/>
  <c r="M249" s="1"/>
  <c r="M256" s="1"/>
  <c r="P216"/>
  <c r="P249" s="1"/>
  <c r="Q216"/>
  <c r="Q249" s="1"/>
  <c r="Q256" s="1"/>
  <c r="S217"/>
  <c r="S216" s="1"/>
  <c r="S249" s="1"/>
  <c r="F217"/>
  <c r="F216" s="1"/>
  <c r="F249" s="1"/>
  <c r="F204"/>
  <c r="F200"/>
  <c r="F201" s="1"/>
  <c r="F197"/>
  <c r="F196"/>
  <c r="F193" s="1"/>
  <c r="H179"/>
  <c r="H173" s="1"/>
  <c r="I179"/>
  <c r="I173" s="1"/>
  <c r="J179"/>
  <c r="J173" s="1"/>
  <c r="K179"/>
  <c r="K173" s="1"/>
  <c r="L179"/>
  <c r="L173" s="1"/>
  <c r="M179"/>
  <c r="M173" s="1"/>
  <c r="N179"/>
  <c r="N173" s="1"/>
  <c r="O179"/>
  <c r="O173" s="1"/>
  <c r="P179"/>
  <c r="P173" s="1"/>
  <c r="Q179"/>
  <c r="Q173" s="1"/>
  <c r="R179"/>
  <c r="R173" s="1"/>
  <c r="S179"/>
  <c r="S173" s="1"/>
  <c r="F179"/>
  <c r="F173" s="1"/>
  <c r="F105"/>
  <c r="H18"/>
  <c r="I18"/>
  <c r="J18"/>
  <c r="K18"/>
  <c r="L18"/>
  <c r="M18"/>
  <c r="N18"/>
  <c r="O18"/>
  <c r="P18"/>
  <c r="I77"/>
  <c r="I73"/>
  <c r="I57"/>
  <c r="I205" s="1"/>
  <c r="R205"/>
  <c r="I48"/>
  <c r="F73"/>
  <c r="F18"/>
  <c r="F64"/>
  <c r="F77"/>
  <c r="F57"/>
  <c r="F205" s="1"/>
  <c r="F48"/>
  <c r="H202"/>
  <c r="I70"/>
  <c r="I202" s="1"/>
  <c r="K202"/>
  <c r="M202"/>
  <c r="O202"/>
  <c r="Q202"/>
  <c r="R202"/>
  <c r="S202"/>
  <c r="D73" i="4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G192"/>
  <c r="E192"/>
  <c r="F192"/>
  <c r="C196"/>
  <c r="G196"/>
  <c r="D196"/>
  <c r="E196"/>
  <c r="F196"/>
  <c r="C197"/>
  <c r="D197"/>
  <c r="E197"/>
  <c r="F197"/>
  <c r="G197"/>
  <c r="D198"/>
  <c r="G198"/>
  <c r="E198"/>
  <c r="F198"/>
  <c r="E199"/>
  <c r="F199"/>
  <c r="C200"/>
  <c r="D200"/>
  <c r="G200" s="1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/>
  <c r="D214"/>
  <c r="E214"/>
  <c r="F214"/>
  <c r="C216"/>
  <c r="D216"/>
  <c r="E216"/>
  <c r="F216"/>
  <c r="G216"/>
  <c r="C220"/>
  <c r="D220"/>
  <c r="G220" s="1"/>
  <c r="E220"/>
  <c r="E248" s="1"/>
  <c r="F220"/>
  <c r="F249" s="1"/>
  <c r="C221"/>
  <c r="C249" s="1"/>
  <c r="C248"/>
  <c r="D221"/>
  <c r="D248" s="1"/>
  <c r="E221"/>
  <c r="F254" s="1"/>
  <c r="F279" s="1"/>
  <c r="F221"/>
  <c r="F248" s="1"/>
  <c r="F277" s="1"/>
  <c r="C222"/>
  <c r="C223"/>
  <c r="D222"/>
  <c r="E222"/>
  <c r="F253" s="1"/>
  <c r="F222"/>
  <c r="C224"/>
  <c r="C250"/>
  <c r="C252" s="1"/>
  <c r="D224"/>
  <c r="E224"/>
  <c r="E251" s="1"/>
  <c r="E257" s="1"/>
  <c r="F224"/>
  <c r="C227"/>
  <c r="C251"/>
  <c r="C257" s="1"/>
  <c r="D227"/>
  <c r="D253" s="1"/>
  <c r="E227"/>
  <c r="F227"/>
  <c r="C228"/>
  <c r="D228"/>
  <c r="E228"/>
  <c r="F228"/>
  <c r="C229"/>
  <c r="D229"/>
  <c r="E229"/>
  <c r="F229"/>
  <c r="C230"/>
  <c r="D230"/>
  <c r="D254" s="1"/>
  <c r="D279" s="1"/>
  <c r="E230"/>
  <c r="F230"/>
  <c r="C231"/>
  <c r="C253" s="1"/>
  <c r="D231"/>
  <c r="E231"/>
  <c r="F231"/>
  <c r="C232"/>
  <c r="D232"/>
  <c r="E232"/>
  <c r="F232"/>
  <c r="C233"/>
  <c r="D233"/>
  <c r="E233"/>
  <c r="E276"/>
  <c r="F233"/>
  <c r="F276" s="1"/>
  <c r="C234"/>
  <c r="D234"/>
  <c r="D236" s="1"/>
  <c r="D259" s="1"/>
  <c r="E234"/>
  <c r="F234"/>
  <c r="F236" s="1"/>
  <c r="F259" s="1"/>
  <c r="C235"/>
  <c r="C236" s="1"/>
  <c r="C259" s="1"/>
  <c r="D235"/>
  <c r="E235"/>
  <c r="E236" s="1"/>
  <c r="E259" s="1"/>
  <c r="F235"/>
  <c r="C237"/>
  <c r="D237"/>
  <c r="E237"/>
  <c r="E239" s="1"/>
  <c r="E215" s="1"/>
  <c r="F237"/>
  <c r="C238"/>
  <c r="C239" s="1"/>
  <c r="C215" s="1"/>
  <c r="D238"/>
  <c r="E238"/>
  <c r="F238"/>
  <c r="F239" s="1"/>
  <c r="F215" s="1"/>
  <c r="C240"/>
  <c r="C242" s="1"/>
  <c r="D240"/>
  <c r="E240"/>
  <c r="F240"/>
  <c r="C241"/>
  <c r="D241"/>
  <c r="D242" s="1"/>
  <c r="E241"/>
  <c r="E242" s="1"/>
  <c r="F241"/>
  <c r="F242" s="1"/>
  <c r="G249"/>
  <c r="G250"/>
  <c r="G251"/>
  <c r="G252"/>
  <c r="G253"/>
  <c r="G254"/>
  <c r="G255"/>
  <c r="G256"/>
  <c r="G257"/>
  <c r="G258"/>
  <c r="G259"/>
  <c r="C265"/>
  <c r="C275" s="1"/>
  <c r="C274"/>
  <c r="D265"/>
  <c r="D271"/>
  <c r="D274"/>
  <c r="G274"/>
  <c r="E265"/>
  <c r="E270"/>
  <c r="F265"/>
  <c r="F270"/>
  <c r="C266"/>
  <c r="D266"/>
  <c r="D270"/>
  <c r="G266"/>
  <c r="G270" s="1"/>
  <c r="E266"/>
  <c r="F266"/>
  <c r="C267"/>
  <c r="C277" s="1"/>
  <c r="D267"/>
  <c r="E267"/>
  <c r="E277" s="1"/>
  <c r="E278"/>
  <c r="F267"/>
  <c r="C268"/>
  <c r="C271"/>
  <c r="G268"/>
  <c r="D268"/>
  <c r="E268"/>
  <c r="F268"/>
  <c r="F271"/>
  <c r="C269"/>
  <c r="D269"/>
  <c r="G269"/>
  <c r="D276"/>
  <c r="E269"/>
  <c r="F269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C270"/>
  <c r="E271"/>
  <c r="E274"/>
  <c r="E275"/>
  <c r="F278"/>
  <c r="E250"/>
  <c r="E252" s="1"/>
  <c r="E249"/>
  <c r="D249"/>
  <c r="C276"/>
  <c r="E223"/>
  <c r="D239"/>
  <c r="D215" s="1"/>
  <c r="G215" s="1"/>
  <c r="G222"/>
  <c r="G271"/>
  <c r="D250"/>
  <c r="D275"/>
  <c r="D223"/>
  <c r="G265"/>
  <c r="D278"/>
  <c r="C254"/>
  <c r="C279" s="1"/>
  <c r="G275"/>
  <c r="D251"/>
  <c r="D252" s="1"/>
  <c r="Q191" i="13" l="1"/>
  <c r="O191"/>
  <c r="L191"/>
  <c r="L248" s="1"/>
  <c r="L256" s="1"/>
  <c r="M191"/>
  <c r="F208"/>
  <c r="H208"/>
  <c r="H191" s="1"/>
  <c r="I191"/>
  <c r="N191"/>
  <c r="N248" s="1"/>
  <c r="N256" s="1"/>
  <c r="P191"/>
  <c r="P248" s="1"/>
  <c r="P256" s="1"/>
  <c r="J191"/>
  <c r="J248" s="1"/>
  <c r="J256" s="1"/>
  <c r="K191"/>
  <c r="I39"/>
  <c r="F70"/>
  <c r="F202" s="1"/>
  <c r="E225" i="6"/>
  <c r="E226" s="1"/>
  <c r="E244"/>
  <c r="E243"/>
  <c r="D225"/>
  <c r="D226" s="1"/>
  <c r="D243"/>
  <c r="D244"/>
  <c r="D277"/>
  <c r="G248"/>
  <c r="F225"/>
  <c r="F244"/>
  <c r="F243"/>
  <c r="C244"/>
  <c r="C243"/>
  <c r="C225"/>
  <c r="C226" s="1"/>
  <c r="D256"/>
  <c r="D280" s="1"/>
  <c r="D255"/>
  <c r="C256"/>
  <c r="C280" s="1"/>
  <c r="C255"/>
  <c r="F256"/>
  <c r="F280" s="1"/>
  <c r="E254"/>
  <c r="E279" s="1"/>
  <c r="G267"/>
  <c r="D199"/>
  <c r="G199" s="1"/>
  <c r="E253"/>
  <c r="F251"/>
  <c r="F257" s="1"/>
  <c r="C278"/>
  <c r="C199"/>
  <c r="C198"/>
  <c r="F223"/>
  <c r="G221"/>
  <c r="G223" s="1"/>
  <c r="D257"/>
  <c r="F250"/>
  <c r="F252" s="1"/>
  <c r="H248" i="13" l="1"/>
  <c r="R191"/>
  <c r="R248" s="1"/>
  <c r="S191"/>
  <c r="S248" s="1"/>
  <c r="S256" s="1"/>
  <c r="F191"/>
  <c r="F248" s="1"/>
  <c r="F256" s="1"/>
  <c r="H33"/>
  <c r="I33"/>
  <c r="I87"/>
  <c r="E255" i="6"/>
  <c r="E256"/>
  <c r="E280" s="1"/>
  <c r="F255"/>
  <c r="H81" i="13" l="1"/>
  <c r="H115" s="1"/>
  <c r="H121" s="1"/>
  <c r="H145" s="1"/>
  <c r="H151" s="1"/>
  <c r="I81"/>
  <c r="I115" s="1"/>
  <c r="I166" s="1"/>
  <c r="F87"/>
  <c r="F33"/>
  <c r="F81" s="1"/>
  <c r="H166" l="1"/>
  <c r="F166"/>
  <c r="I121"/>
  <c r="I145" s="1"/>
  <c r="I151" s="1"/>
  <c r="D96" l="1"/>
  <c r="D115" s="1"/>
  <c r="D145" l="1"/>
  <c r="D166"/>
  <c r="H406" l="1"/>
  <c r="H407"/>
  <c r="R218"/>
  <c r="R217" s="1"/>
  <c r="R216" s="1"/>
  <c r="R249" s="1"/>
  <c r="R256" s="1"/>
  <c r="H381"/>
  <c r="H380" s="1"/>
  <c r="H218" l="1"/>
  <c r="H217" s="1"/>
  <c r="H216" s="1"/>
  <c r="H249" s="1"/>
  <c r="H256" s="1"/>
</calcChain>
</file>

<file path=xl/sharedStrings.xml><?xml version="1.0" encoding="utf-8"?>
<sst xmlns="http://schemas.openxmlformats.org/spreadsheetml/2006/main" count="7958" uniqueCount="1168">
  <si>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</si>
  <si>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</si>
  <si>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</si>
  <si>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</si>
  <si>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</si>
  <si>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</si>
  <si>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</si>
  <si>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</si>
  <si>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</si>
  <si>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</si>
  <si>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</si>
  <si>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</si>
  <si>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</si>
  <si>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</si>
  <si>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</si>
  <si>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</si>
  <si>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</si>
  <si>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</si>
  <si>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</si>
  <si>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</si>
  <si>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</si>
  <si>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</si>
  <si>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</si>
  <si>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</si>
  <si>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</si>
  <si>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</si>
  <si>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</si>
  <si>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</si>
  <si>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</si>
  <si>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</si>
  <si>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</si>
  <si>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</si>
  <si>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</si>
  <si>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</si>
  <si>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</si>
  <si>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</si>
  <si>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</si>
  <si>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</si>
  <si>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</si>
  <si>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</si>
  <si>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</si>
  <si>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</si>
  <si>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</si>
  <si>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</si>
  <si>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</si>
  <si>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</si>
  <si>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</si>
  <si>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</si>
  <si>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</si>
  <si>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</si>
  <si>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</si>
  <si>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</si>
  <si>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</si>
  <si>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</si>
  <si>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</si>
  <si>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</si>
  <si>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</si>
  <si>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</si>
  <si>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</si>
  <si>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</si>
  <si>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</si>
  <si>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</si>
  <si>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</si>
  <si>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</si>
  <si>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</si>
  <si>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</si>
  <si>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</si>
  <si>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</si>
  <si>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</si>
  <si>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</si>
  <si>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</si>
  <si>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</si>
  <si>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</si>
  <si>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</si>
  <si>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</si>
  <si>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</si>
  <si>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</si>
  <si>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</si>
  <si>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</si>
  <si>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</si>
  <si>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</si>
  <si>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</si>
  <si>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</si>
  <si>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</si>
  <si>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</si>
  <si>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</si>
  <si>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</si>
  <si>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</si>
  <si>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</si>
  <si>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</si>
  <si>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</si>
  <si>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</si>
  <si>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</si>
  <si>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</si>
  <si>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</si>
  <si>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</si>
  <si>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</si>
  <si>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</si>
  <si>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</si>
  <si>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</si>
  <si>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</si>
  <si>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</si>
  <si>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</si>
  <si>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</si>
  <si>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</si>
  <si>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</si>
  <si>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</si>
  <si>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</si>
  <si>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</si>
  <si>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</si>
  <si>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</si>
  <si>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</si>
  <si>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</si>
  <si>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</si>
  <si>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</si>
  <si>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</si>
  <si>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</si>
  <si>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</si>
  <si>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</si>
  <si>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</si>
  <si>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</si>
  <si>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</si>
  <si>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</si>
  <si>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</si>
  <si>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</si>
  <si>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</si>
  <si>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</si>
  <si>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</si>
  <si>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</si>
  <si>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</si>
  <si>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</si>
  <si>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</si>
  <si>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</si>
  <si>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</si>
  <si>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</si>
  <si>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</si>
  <si>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</si>
  <si>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</si>
  <si>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</si>
  <si>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</si>
  <si>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</si>
  <si>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</si>
  <si>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</si>
  <si>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</si>
  <si>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</si>
  <si>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</si>
  <si>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</si>
  <si>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</si>
  <si>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</si>
  <si>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</si>
  <si>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</si>
  <si>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</si>
  <si>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</si>
  <si>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</si>
  <si>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</si>
  <si>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</si>
  <si>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</si>
  <si>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</si>
  <si>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</si>
  <si>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</si>
  <si>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</si>
  <si>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</si>
  <si>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</si>
  <si>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</si>
  <si>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</si>
  <si>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</si>
  <si>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</si>
  <si>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</si>
  <si>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</si>
  <si>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</si>
  <si>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</si>
  <si>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</si>
  <si>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</si>
  <si>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</si>
  <si>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</si>
  <si>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</si>
  <si>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</si>
  <si>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</si>
  <si>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</si>
  <si>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</si>
  <si>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</si>
  <si>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</si>
  <si>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</si>
  <si>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</si>
  <si>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</si>
  <si>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</si>
  <si>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</si>
  <si>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</si>
  <si>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</si>
  <si>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</si>
  <si>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</si>
  <si>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</si>
  <si>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</si>
  <si>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</si>
  <si>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</si>
  <si>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</si>
  <si>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</si>
  <si>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</si>
  <si>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</si>
  <si>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</si>
  <si>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</si>
  <si>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</si>
  <si>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</si>
  <si>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</si>
  <si>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</si>
  <si>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</si>
  <si>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</si>
  <si>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</si>
  <si>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</si>
  <si>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</si>
  <si>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</si>
  <si>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</si>
  <si>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</si>
  <si>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</si>
  <si>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</si>
  <si>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</si>
  <si>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</si>
  <si>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</si>
  <si>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</si>
  <si>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</si>
  <si>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</si>
  <si>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</si>
  <si>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</si>
  <si>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</si>
  <si>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</si>
  <si>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</si>
  <si>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</si>
  <si>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</si>
  <si>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</si>
  <si>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</si>
  <si>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</si>
  <si>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</si>
  <si>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</si>
  <si>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</si>
  <si>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</si>
  <si>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</si>
  <si>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</si>
  <si>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</si>
  <si>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</si>
  <si>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</si>
  <si>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</si>
  <si>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</si>
  <si>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</si>
  <si>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</si>
  <si>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</si>
  <si>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</si>
  <si>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</si>
  <si>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</si>
  <si>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</si>
  <si>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</si>
  <si>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</si>
  <si>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</si>
  <si>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</si>
  <si>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</si>
  <si>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</si>
  <si>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</si>
  <si>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</si>
  <si>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</si>
  <si>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</si>
  <si>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</si>
  <si>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</si>
  <si>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</si>
  <si>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</si>
  <si>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</si>
  <si>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</si>
  <si>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</si>
  <si>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</si>
  <si>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</si>
  <si>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</si>
  <si>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</si>
  <si>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</si>
  <si>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</si>
  <si>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</si>
  <si>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</si>
  <si>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</si>
  <si>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</si>
  <si>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</si>
  <si>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</si>
  <si>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</si>
  <si>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</si>
  <si>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</si>
  <si>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</si>
  <si>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</si>
  <si>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</si>
  <si>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</si>
  <si>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</si>
  <si>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</si>
  <si>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</si>
  <si>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</si>
  <si>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</si>
  <si>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</si>
  <si>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</si>
  <si>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</si>
  <si>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</si>
  <si>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</si>
  <si>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</si>
  <si>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</si>
  <si>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</si>
  <si>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</si>
  <si>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</si>
  <si>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</si>
  <si>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</si>
  <si>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</si>
  <si>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</si>
  <si>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</si>
  <si>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</si>
  <si>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</si>
  <si>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</si>
  <si>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</si>
  <si>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</si>
  <si>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</si>
  <si>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</si>
  <si>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</si>
  <si>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</si>
  <si>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</si>
  <si>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</si>
  <si>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</si>
  <si>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</si>
  <si>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</si>
  <si>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</si>
  <si>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</si>
  <si>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</si>
  <si>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</si>
  <si>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</si>
  <si>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</si>
  <si>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</si>
  <si>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</si>
  <si>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</si>
  <si>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</si>
  <si>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</si>
  <si>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</si>
  <si>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</si>
  <si>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</si>
  <si>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</si>
  <si>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</si>
  <si>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</si>
  <si>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</si>
  <si>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</si>
  <si>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</si>
  <si>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</si>
  <si>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</si>
  <si>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</si>
  <si>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</si>
  <si>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</si>
  <si>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</si>
  <si>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</si>
  <si>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</si>
  <si>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</si>
  <si>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</si>
  <si>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</si>
  <si>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</si>
  <si>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</si>
  <si>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</si>
  <si>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</si>
  <si>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</si>
  <si>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</si>
  <si>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</si>
  <si>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</si>
  <si>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</si>
  <si>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</si>
  <si>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</si>
  <si>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</si>
  <si>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</si>
  <si>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</si>
  <si>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</si>
  <si>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</si>
  <si>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</si>
  <si>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</si>
  <si>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</si>
  <si>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</si>
  <si>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</si>
  <si>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</si>
  <si>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</si>
  <si>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</si>
  <si>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</si>
  <si>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</si>
  <si>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</si>
  <si>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</si>
  <si>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</si>
  <si>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</si>
  <si>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</si>
  <si>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</si>
  <si>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</si>
  <si>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</si>
  <si>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</si>
  <si>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</si>
  <si>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</si>
  <si>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</si>
  <si>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</si>
  <si>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</si>
  <si>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</si>
  <si>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</si>
  <si>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</si>
  <si>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</si>
  <si>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</si>
  <si>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</si>
  <si>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</si>
  <si>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</si>
  <si>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</si>
  <si>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</si>
  <si>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</si>
  <si>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</si>
  <si>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</si>
  <si>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</si>
  <si>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</si>
  <si>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</si>
  <si>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</si>
  <si>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</si>
  <si>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</si>
  <si>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</si>
  <si>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</si>
  <si>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</si>
  <si>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</si>
  <si>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</si>
  <si>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</si>
  <si>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</si>
  <si>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</si>
  <si>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</si>
  <si>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</si>
  <si>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</si>
  <si>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</si>
  <si>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</si>
  <si>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</si>
  <si>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</si>
  <si>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</si>
  <si>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</si>
  <si>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</si>
  <si>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</si>
  <si>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</si>
  <si>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</si>
  <si>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</si>
  <si>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</si>
  <si>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</si>
  <si>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</si>
  <si>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</si>
  <si>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</si>
  <si>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</si>
  <si>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</si>
  <si>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</si>
  <si>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</si>
  <si>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</si>
  <si>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</si>
  <si>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</si>
  <si>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</si>
  <si>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</si>
  <si>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</si>
  <si>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</si>
  <si>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</si>
  <si>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</si>
  <si>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</si>
  <si>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</si>
  <si>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</si>
  <si>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</si>
  <si>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</si>
  <si>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</si>
  <si>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</si>
  <si>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</si>
  <si>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</si>
  <si>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</si>
  <si>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</si>
  <si>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</si>
  <si>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</si>
  <si>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</si>
  <si>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</si>
  <si>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</si>
  <si>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</si>
  <si>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</si>
  <si>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</si>
  <si>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</si>
  <si>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</si>
  <si>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</si>
  <si>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</si>
  <si>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</si>
  <si>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</si>
  <si>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</si>
  <si>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</si>
  <si>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</si>
  <si>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</si>
  <si>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</si>
  <si>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</si>
  <si>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</si>
  <si>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</si>
  <si>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</si>
  <si>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</si>
  <si>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</si>
  <si>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</si>
  <si>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</si>
  <si>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</si>
  <si>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</si>
  <si>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</si>
  <si>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</si>
  <si>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</si>
  <si>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</si>
  <si>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</si>
  <si>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</si>
  <si>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</si>
  <si>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</si>
  <si>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</si>
  <si>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</si>
  <si>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</si>
  <si>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</si>
  <si>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</si>
  <si>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</si>
  <si>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</si>
  <si>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</si>
  <si>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</si>
  <si>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</si>
  <si>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</si>
  <si>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</si>
  <si>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</si>
  <si>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</si>
  <si>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</si>
  <si>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</si>
  <si>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</si>
  <si>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</si>
  <si>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</si>
  <si>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</si>
  <si>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</si>
  <si>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</si>
  <si>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</si>
  <si>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</si>
  <si>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</si>
  <si>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</si>
  <si>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</si>
  <si>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</si>
  <si>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</si>
  <si>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</si>
  <si>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</si>
  <si>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</si>
  <si>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</si>
  <si>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</si>
  <si>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</si>
  <si>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</si>
  <si>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</si>
  <si>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</si>
  <si>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</si>
  <si>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</si>
  <si>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</si>
  <si>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</si>
  <si>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</si>
  <si>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</si>
  <si>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</si>
  <si>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</si>
  <si>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</si>
  <si>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</si>
  <si>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</si>
  <si>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</si>
  <si>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</si>
  <si>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</si>
  <si>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</si>
  <si>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</si>
  <si>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</si>
  <si>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</si>
  <si>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</si>
  <si>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</si>
  <si>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</si>
  <si>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</si>
  <si>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</si>
  <si>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</si>
  <si>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</si>
  <si>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</si>
  <si>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</si>
  <si>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</si>
  <si>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</si>
  <si>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</si>
  <si>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</si>
  <si>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</si>
  <si>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</si>
  <si>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</si>
  <si>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</si>
  <si>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</si>
  <si>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</si>
  <si>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</si>
  <si>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</si>
  <si>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</si>
  <si>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</si>
  <si>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</si>
  <si>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</si>
  <si>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</si>
  <si>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</si>
  <si>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</si>
  <si>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</si>
  <si>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</si>
  <si>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</si>
  <si>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</si>
  <si>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</si>
  <si>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</si>
  <si>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</si>
  <si>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</si>
  <si>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</si>
  <si>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</si>
  <si>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</si>
  <si>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</si>
  <si>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</si>
  <si>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</si>
  <si>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</si>
  <si>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</si>
  <si>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</si>
  <si>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</si>
  <si>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</si>
  <si>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</si>
  <si>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</si>
  <si>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</si>
  <si>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</si>
  <si>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</si>
  <si>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</si>
  <si>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</si>
  <si>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</si>
  <si>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</si>
  <si>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</si>
  <si>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</si>
  <si>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</si>
  <si>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</si>
  <si>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</si>
  <si>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</si>
  <si>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</si>
  <si>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</si>
  <si>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</si>
  <si>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</si>
  <si>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</si>
  <si>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</si>
  <si>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</si>
  <si>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</si>
  <si>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</si>
  <si>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</si>
  <si>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</si>
  <si>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</si>
  <si>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</si>
  <si>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</si>
  <si>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</si>
  <si>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</si>
  <si>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</si>
  <si>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</si>
  <si>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</si>
  <si>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</si>
  <si>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</si>
  <si>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</si>
  <si>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</si>
  <si>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</si>
  <si>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</si>
  <si>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</si>
  <si>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</si>
  <si>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</si>
  <si>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</si>
  <si>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</si>
  <si>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</si>
  <si>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</si>
  <si>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</si>
  <si>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</si>
  <si>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</si>
  <si>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</si>
  <si>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</si>
  <si>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</si>
  <si>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</si>
  <si>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</si>
  <si>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</si>
  <si>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</si>
  <si>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</si>
  <si>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</si>
  <si>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</si>
  <si>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</si>
  <si>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</si>
  <si>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</si>
  <si>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</si>
  <si>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</si>
  <si>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</si>
  <si>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</si>
  <si>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</si>
  <si>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</si>
  <si>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</si>
  <si>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</si>
  <si>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</si>
  <si>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</si>
  <si>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</si>
  <si>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</si>
  <si>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</si>
  <si>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</si>
  <si>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</si>
  <si>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</si>
  <si>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</si>
  <si>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</si>
  <si>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</si>
  <si>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</si>
  <si>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</si>
  <si>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</si>
  <si>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</si>
  <si>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</si>
  <si>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</si>
  <si>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</si>
  <si>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</si>
  <si>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</si>
  <si>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</si>
  <si>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</si>
  <si>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</si>
  <si>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</si>
  <si>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</si>
  <si>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</si>
  <si>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</si>
  <si>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</si>
  <si>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</si>
  <si>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</si>
  <si>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</si>
  <si>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</si>
  <si>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</si>
  <si>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</si>
  <si>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</si>
  <si>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</si>
  <si>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</si>
  <si>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</si>
  <si>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</si>
  <si>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</si>
  <si>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</si>
  <si>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</si>
  <si>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</si>
  <si>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</si>
  <si>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</si>
  <si>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</si>
  <si>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</si>
  <si>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</si>
  <si>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</si>
  <si>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</si>
  <si>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</si>
  <si>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</si>
  <si>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</si>
  <si>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</si>
  <si>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</si>
  <si>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</si>
  <si>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</si>
  <si>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</si>
  <si>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</si>
  <si>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</si>
  <si>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</si>
  <si>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</si>
  <si>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</si>
  <si>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</si>
  <si>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</si>
  <si>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</si>
  <si>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</si>
  <si>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</si>
  <si>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</si>
  <si>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</si>
  <si>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</si>
  <si>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</si>
  <si>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</si>
  <si>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</si>
  <si>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</si>
  <si>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</si>
  <si>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</si>
  <si>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</si>
  <si>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</si>
  <si>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</si>
  <si>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</si>
  <si>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</si>
  <si>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</si>
  <si>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</si>
  <si>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</si>
  <si>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</si>
  <si>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</si>
  <si>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</si>
  <si>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</si>
  <si>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</si>
  <si>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</si>
  <si>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</si>
  <si>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</si>
  <si>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</si>
  <si>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</si>
  <si>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</si>
  <si>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</si>
  <si>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</si>
  <si>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</si>
  <si>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</si>
  <si>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</si>
  <si>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</si>
  <si>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</si>
  <si>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</si>
  <si>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</si>
  <si>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</si>
  <si>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</si>
  <si>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</si>
  <si>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</si>
  <si>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</si>
  <si>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</si>
  <si>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</si>
  <si>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</si>
  <si>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</si>
  <si>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</si>
  <si>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</si>
  <si>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</si>
  <si>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</si>
  <si>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</si>
  <si>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</si>
  <si>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</si>
  <si>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</si>
  <si>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</si>
  <si>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</si>
  <si>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</si>
  <si>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</si>
  <si>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</si>
  <si>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</si>
  <si>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</si>
  <si>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</si>
  <si>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</si>
  <si>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</si>
  <si>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</si>
  <si>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</si>
  <si>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</si>
  <si>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</si>
  <si>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</si>
  <si>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</si>
  <si>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</si>
  <si>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</si>
  <si>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</si>
  <si>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</si>
  <si>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</si>
  <si>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</si>
  <si>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</si>
  <si>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</si>
  <si>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</si>
  <si>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</si>
  <si>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</si>
  <si>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</si>
  <si>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</si>
  <si>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</si>
  <si>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</si>
  <si>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</si>
  <si>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</si>
  <si>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</si>
  <si>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</si>
  <si>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</si>
  <si>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</si>
  <si>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</si>
  <si>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</si>
  <si>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</si>
  <si>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</si>
  <si>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</si>
  <si>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</si>
  <si>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</si>
  <si>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</si>
  <si>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</si>
  <si>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</si>
  <si>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</si>
  <si>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</si>
  <si>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</si>
  <si>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</si>
  <si>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</si>
  <si>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</si>
  <si>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</si>
  <si>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</si>
  <si>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</si>
  <si>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</si>
  <si>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</si>
  <si>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</si>
  <si>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</si>
  <si>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</si>
  <si>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</si>
  <si>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</si>
  <si>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</si>
  <si>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</si>
  <si>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</si>
  <si>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</si>
  <si>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</si>
  <si>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</si>
  <si>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</si>
  <si>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</si>
  <si>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</si>
  <si>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</si>
  <si>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</si>
  <si>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</si>
  <si>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</si>
  <si>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</si>
  <si>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</si>
  <si>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</si>
  <si>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</si>
  <si>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</si>
  <si>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</si>
  <si>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</si>
  <si>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</si>
  <si>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</si>
  <si>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</si>
  <si>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</si>
  <si>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</si>
  <si>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</si>
  <si>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</si>
  <si>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</si>
  <si>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</si>
  <si>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</si>
  <si>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</si>
  <si>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</si>
  <si>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</si>
  <si>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</si>
  <si>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</si>
  <si>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</si>
  <si>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</si>
  <si>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</si>
  <si>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</si>
  <si>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</si>
  <si>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</si>
  <si>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</si>
  <si>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</si>
  <si>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</si>
  <si>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</si>
  <si>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</si>
  <si>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</si>
  <si>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</si>
  <si>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</si>
  <si>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</si>
  <si>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</si>
  <si>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</si>
  <si>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</si>
  <si>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</si>
  <si>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</si>
  <si>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</si>
  <si>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</si>
  <si>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</si>
  <si>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</si>
  <si>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</si>
  <si>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</si>
  <si>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</si>
  <si>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</si>
  <si>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</si>
  <si>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</si>
  <si>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</si>
  <si>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</si>
  <si>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</si>
  <si>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</si>
  <si>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</si>
  <si>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</si>
  <si>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</si>
  <si>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</si>
  <si>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</si>
  <si>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</si>
  <si>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</si>
  <si>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</si>
  <si>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</si>
  <si>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</si>
  <si>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</si>
  <si>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</si>
  <si>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</si>
  <si>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</si>
  <si>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</si>
  <si>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</si>
  <si>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</si>
  <si>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</si>
  <si>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</si>
  <si>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</si>
  <si>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</si>
  <si>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</si>
  <si>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</si>
  <si>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</si>
  <si>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</si>
  <si>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</si>
  <si>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</si>
  <si>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</si>
  <si>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</si>
  <si>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</si>
  <si>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</si>
  <si>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</si>
  <si>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</si>
  <si>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</si>
  <si>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</si>
  <si>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</si>
  <si>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</si>
  <si>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</si>
  <si>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</si>
  <si>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</si>
  <si>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</si>
  <si>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</si>
  <si>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</si>
  <si>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</si>
  <si>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</si>
  <si>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</si>
  <si>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</si>
  <si>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</si>
  <si>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</si>
  <si>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</si>
  <si>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</si>
  <si>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</si>
  <si>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</si>
  <si>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</si>
  <si>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</si>
  <si>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</si>
  <si>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</si>
  <si>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</si>
  <si>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</si>
  <si>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</si>
  <si>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</si>
  <si>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</si>
  <si>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</si>
  <si>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</si>
  <si>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</si>
  <si>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</si>
  <si>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</si>
  <si>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</si>
  <si>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</si>
  <si>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</si>
  <si>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</si>
  <si>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</si>
  <si>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</si>
  <si>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</si>
  <si>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</si>
  <si>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</si>
  <si>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</si>
  <si>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</si>
  <si>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</si>
  <si>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</si>
  <si>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</si>
  <si>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</si>
  <si>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</si>
  <si>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</si>
  <si>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</si>
  <si>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</si>
  <si>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</si>
  <si>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</si>
  <si>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</si>
  <si>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</si>
  <si>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</si>
  <si>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</si>
  <si>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</si>
  <si>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</si>
  <si>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</si>
  <si>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</si>
  <si>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</si>
  <si>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</si>
  <si>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</si>
  <si>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</si>
  <si>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</si>
  <si>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</si>
  <si>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</si>
  <si>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</si>
  <si>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</si>
  <si>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</si>
  <si>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</si>
  <si>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</si>
  <si>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</si>
  <si>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</si>
  <si>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</si>
  <si>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</si>
  <si>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</si>
  <si>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</si>
  <si>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</si>
  <si>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</si>
  <si>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</si>
  <si>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</si>
  <si>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</si>
  <si>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</si>
  <si>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</si>
  <si>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</si>
  <si>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</si>
  <si>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</si>
  <si>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</si>
  <si>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</si>
  <si>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</si>
  <si>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</si>
  <si>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</si>
  <si>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</si>
  <si>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</si>
  <si>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</si>
  <si>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</si>
  <si>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</si>
  <si>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</si>
  <si>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</si>
  <si>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</si>
  <si>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</si>
  <si>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</si>
  <si>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</si>
  <si>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</si>
  <si>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</si>
  <si>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</si>
  <si>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</si>
  <si>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</si>
  <si>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</si>
  <si>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</si>
  <si>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</si>
  <si>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</si>
  <si>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</si>
  <si>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</si>
  <si>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</si>
  <si>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</si>
  <si>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</si>
  <si>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</si>
  <si>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</si>
  <si>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</si>
  <si>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</si>
  <si>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</si>
  <si>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</si>
  <si>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</si>
  <si>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</si>
  <si>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</si>
  <si>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</si>
  <si>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</si>
  <si>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</si>
  <si>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</si>
  <si>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</si>
  <si>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</si>
  <si>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</si>
  <si>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</si>
  <si>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</si>
  <si>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</si>
  <si>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</si>
  <si>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</si>
  <si>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</si>
  <si>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</si>
  <si>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</si>
  <si>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</si>
  <si>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</si>
  <si>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</si>
  <si>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</si>
  <si>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</si>
  <si>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</si>
  <si>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</si>
  <si>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</si>
  <si>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</si>
  <si>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</si>
  <si>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</si>
  <si>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</si>
  <si>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</si>
  <si>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</si>
  <si>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</si>
  <si>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</si>
  <si>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</si>
  <si>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</si>
  <si>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</si>
  <si>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</si>
  <si>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</si>
  <si>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</si>
  <si>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</si>
  <si>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</si>
  <si>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</si>
  <si>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</si>
  <si>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</si>
  <si>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</si>
  <si>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</si>
  <si>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</si>
  <si>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</si>
  <si>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</si>
  <si>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</si>
  <si>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</si>
  <si>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</si>
  <si>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</si>
  <si>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</si>
  <si>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</si>
  <si>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</si>
  <si>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</si>
  <si>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</si>
  <si>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</si>
  <si>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</si>
  <si>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</si>
  <si>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</si>
  <si>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</si>
  <si>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</si>
  <si>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</si>
  <si>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</si>
  <si>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</si>
  <si>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</si>
  <si>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</si>
  <si>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</si>
  <si>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</si>
  <si>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</si>
  <si>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</si>
  <si>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</si>
  <si>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Утвержденный план</t>
  </si>
  <si>
    <t>4.12</t>
  </si>
  <si>
    <t>4.13</t>
  </si>
  <si>
    <t>4.14</t>
  </si>
  <si>
    <t>Проект инвестиционной программы Октябрьской дирекции по энергообеспечению - СП Трансэнерго - филиала ОАО "РЖД"</t>
  </si>
  <si>
    <t>Субъект Российской Федерации: Ленинградская область</t>
  </si>
  <si>
    <t>Утвержденные плановые значения показателей приведены в соответствии с распоряжением №Р-93 от 28.11.2024г. Комитета по топливно-энергетическому комплексу Ленинградской области</t>
  </si>
  <si>
    <t>Год раскрытия информации: 2025</t>
  </si>
</sst>
</file>

<file path=xl/styles.xml><?xml version="1.0" encoding="utf-8"?>
<styleSheet xmlns="http://schemas.openxmlformats.org/spreadsheetml/2006/main">
  <numFmts count="4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%_);\(0.0%\)"/>
    <numFmt numFmtId="177" formatCode="#,##0_);[Red]\(#,##0\)"/>
    <numFmt numFmtId="178" formatCode="#.##0\.00"/>
    <numFmt numFmtId="179" formatCode="#\.00"/>
    <numFmt numFmtId="180" formatCode="\$#\.00"/>
    <numFmt numFmtId="181" formatCode="#\."/>
    <numFmt numFmtId="182" formatCode="General_)"/>
    <numFmt numFmtId="183" formatCode="_-* #,##0&quot;đ.&quot;_-;\-* #,##0&quot;đ.&quot;_-;_-* &quot;-&quot;&quot;đ.&quot;_-;_-@_-"/>
    <numFmt numFmtId="184" formatCode="_-* #,##0.00&quot;đ.&quot;_-;\-* #,##0.00&quot;đ.&quot;_-;_-* &quot;-&quot;??&quot;đ.&quot;_-;_-@_-"/>
    <numFmt numFmtId="185" formatCode="_-* #,##0_-;\-* #,##0_-;_-* &quot;-&quot;_-;_-@_-"/>
    <numFmt numFmtId="186" formatCode="_-* #,##0.00_-;\-* #,##0.00_-;_-* &quot;-&quot;??_-;_-@_-"/>
    <numFmt numFmtId="187" formatCode="&quot;$&quot;#,##0_);[Red]\(&quot;$&quot;#,##0\)"/>
    <numFmt numFmtId="188" formatCode="_-&quot;Ј&quot;* #,##0_-;\-&quot;Ј&quot;* #,##0_-;_-&quot;Ј&quot;* &quot;-&quot;_-;_-@_-"/>
    <numFmt numFmtId="189" formatCode="_-&quot;Ј&quot;* #,##0.00_-;\-&quot;Ј&quot;* #,##0.00_-;_-&quot;Ј&quot;* &quot;-&quot;??_-;_-@_-"/>
    <numFmt numFmtId="190" formatCode="\$#,##0\ ;\(\$#,##0\)"/>
    <numFmt numFmtId="191" formatCode="_-* #,##0.00[$€-1]_-;\-* #,##0.00[$€-1]_-;_-* &quot;-&quot;??[$€-1]_-"/>
    <numFmt numFmtId="192" formatCode="#,##0_);[Blue]\(#,##0\)"/>
    <numFmt numFmtId="193" formatCode="_-* #,##0_đ_._-;\-* #,##0_đ_._-;_-* &quot;-&quot;_đ_._-;_-@_-"/>
    <numFmt numFmtId="194" formatCode="_-* #,##0.00_đ_._-;\-* #,##0.00_đ_._-;_-* &quot;-&quot;??_đ_._-;_-@_-"/>
    <numFmt numFmtId="195" formatCode="_-* #,##0\ _р_._-;\-* #,##0\ _р_._-;_-* &quot;-&quot;\ _р_._-;_-@_-"/>
    <numFmt numFmtId="196" formatCode="%#\.00"/>
    <numFmt numFmtId="197" formatCode="#,##0.0000"/>
    <numFmt numFmtId="198" formatCode="_(* #,##0_);_(* \(#,##0\);_(* &quot;-&quot;_);_(@_)"/>
    <numFmt numFmtId="199" formatCode="_(* #,##0.00_);_(* \(#,##0.00\);_(* &quot;-&quot;??_);_(@_)"/>
    <numFmt numFmtId="200" formatCode="_-* #,##0.00&quot;р.&quot;_-;\-* #,##0.00&quot;р.&quot;_-;_-* &quot;-&quot;??&quot;р.&quot;_-;_-@_-"/>
    <numFmt numFmtId="201" formatCode="_(&quot;$&quot;* #,##0.00_);_(&quot;$&quot;* \(#,##0.00\);_(&quot;$&quot;* &quot;-&quot;??_);_(@_)"/>
    <numFmt numFmtId="202" formatCode="#,##0.00_ ;\-#,##0.00\ "/>
    <numFmt numFmtId="203" formatCode="#,##0.000_ ;\-#,##0.000\ "/>
    <numFmt numFmtId="204" formatCode="_-* #,##0.000_р_._-;\-* #,##0.000_р_._-;_-* &quot;-&quot;??_р_._-;_-@_-"/>
    <numFmt numFmtId="205" formatCode="_-* #,##0.000\ _₽_-;\-* #,##0.000\ _₽_-;_-* &quot;-&quot;???\ _₽_-;_-@_-"/>
  </numFmts>
  <fonts count="20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name val="Franklin Gothic Medium"/>
      <family val="2"/>
      <charset val="204"/>
    </font>
    <font>
      <sz val="12"/>
      <name val="Times New Roman"/>
      <family val="1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u/>
      <sz val="10"/>
      <color indexed="12"/>
      <name val="Courier"/>
      <family val="3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u/>
      <sz val="11"/>
      <color indexed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ahoma"/>
      <family val="2"/>
      <charset val="204"/>
    </font>
    <font>
      <sz val="11"/>
      <color theme="1"/>
      <name val="Times New Roman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8"/>
      <name val="Arial"/>
      <family val="2"/>
    </font>
    <font>
      <sz val="11"/>
      <color indexed="8"/>
      <name val="Calibri"/>
      <family val="2"/>
    </font>
    <font>
      <sz val="12"/>
      <name val="Times New Roman CY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8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indexed="23"/>
      <name val="Arial"/>
      <family val="2"/>
      <charset val="204"/>
    </font>
    <font>
      <b/>
      <sz val="12"/>
      <color indexed="18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7"/>
      <color indexed="8"/>
      <name val="Arial"/>
      <family val="2"/>
      <charset val="204"/>
    </font>
    <font>
      <i/>
      <sz val="9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1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name val="Arial"/>
      <family val="2"/>
    </font>
    <font>
      <sz val="19"/>
      <name val="Arial"/>
      <family val="2"/>
    </font>
    <font>
      <b/>
      <sz val="18"/>
      <color indexed="62"/>
      <name val="Cambria"/>
      <family val="2"/>
    </font>
    <font>
      <sz val="8"/>
      <color indexed="62"/>
      <name val="Calibri"/>
      <family val="2"/>
      <charset val="204"/>
    </font>
    <font>
      <sz val="11"/>
      <color indexed="48"/>
      <name val="Calibri"/>
      <family val="2"/>
    </font>
    <font>
      <b/>
      <sz val="8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10"/>
      <color indexed="63"/>
      <name val="Arial Cyr"/>
      <family val="2"/>
      <charset val="204"/>
    </font>
    <font>
      <b/>
      <sz val="11"/>
      <color indexed="10"/>
      <name val="Calibri"/>
      <family val="2"/>
      <charset val="204"/>
    </font>
    <font>
      <b/>
      <sz val="8"/>
      <color indexed="52"/>
      <name val="Calibri"/>
      <family val="2"/>
      <charset val="204"/>
    </font>
    <font>
      <b/>
      <sz val="11"/>
      <color indexed="17"/>
      <name val="Calibri"/>
      <family val="2"/>
    </font>
    <font>
      <b/>
      <sz val="10"/>
      <color indexed="52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8"/>
      <color indexed="8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8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8"/>
      <color indexed="60"/>
      <name val="Calibri"/>
      <family val="2"/>
      <charset val="204"/>
    </font>
    <font>
      <sz val="11"/>
      <color indexed="17"/>
      <name val="Calibri"/>
      <family val="2"/>
    </font>
    <font>
      <sz val="10"/>
      <color indexed="60"/>
      <name val="Arial Cyr"/>
      <family val="2"/>
      <charset val="204"/>
    </font>
    <font>
      <sz val="12"/>
      <color indexed="0"/>
      <name val="Arial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1"/>
      <color indexed="8"/>
      <name val="Calibri"/>
      <family val="2"/>
      <charset val="1"/>
    </font>
    <font>
      <sz val="8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i/>
      <sz val="8"/>
      <color indexed="23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9"/>
      <color rgb="FF333399"/>
      <name val="Tahoma"/>
      <family val="2"/>
      <charset val="204"/>
    </font>
    <font>
      <sz val="9"/>
      <color indexed="11"/>
      <name val="Tahoma"/>
      <family val="2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</fonts>
  <fills count="1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9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56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29"/>
        <bgColor indexed="45"/>
      </patternFill>
    </fill>
    <fill>
      <patternFill patternType="solid">
        <fgColor indexed="35"/>
        <bgColor indexed="35"/>
      </patternFill>
    </fill>
    <fill>
      <patternFill patternType="solid">
        <fgColor indexed="60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52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48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50" fillId="0" borderId="0"/>
    <xf numFmtId="0" fontId="2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2" fillId="0" borderId="0"/>
    <xf numFmtId="0" fontId="21" fillId="0" borderId="0"/>
    <xf numFmtId="0" fontId="32" fillId="0" borderId="0"/>
    <xf numFmtId="0" fontId="2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20" fillId="0" borderId="0" applyFont="0" applyFill="0" applyBorder="0" applyAlignment="0" applyProtection="0"/>
    <xf numFmtId="9" fontId="42" fillId="0" borderId="0" applyFill="0" applyBorder="0" applyAlignment="0" applyProtection="0"/>
    <xf numFmtId="9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3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90" fillId="0" borderId="42" applyBorder="0">
      <alignment horizontal="center" vertical="center" wrapText="1"/>
    </xf>
    <xf numFmtId="0" fontId="25" fillId="0" borderId="0"/>
    <xf numFmtId="174" fontId="94" fillId="0" borderId="0">
      <alignment vertical="top"/>
    </xf>
    <xf numFmtId="174" fontId="95" fillId="0" borderId="0">
      <alignment vertical="top"/>
    </xf>
    <xf numFmtId="176" fontId="95" fillId="64" borderId="0">
      <alignment vertical="top"/>
    </xf>
    <xf numFmtId="174" fontId="95" fillId="24" borderId="0">
      <alignment vertical="top"/>
    </xf>
    <xf numFmtId="177" fontId="94" fillId="0" borderId="0">
      <alignment vertical="top"/>
    </xf>
    <xf numFmtId="177" fontId="94" fillId="0" borderId="0">
      <alignment vertical="top"/>
    </xf>
    <xf numFmtId="0" fontId="96" fillId="0" borderId="0"/>
    <xf numFmtId="0" fontId="96" fillId="0" borderId="0"/>
    <xf numFmtId="0" fontId="96" fillId="0" borderId="0"/>
    <xf numFmtId="0" fontId="96" fillId="0" borderId="0"/>
    <xf numFmtId="0" fontId="25" fillId="0" borderId="0"/>
    <xf numFmtId="177" fontId="94" fillId="0" borderId="0">
      <alignment vertical="top"/>
    </xf>
    <xf numFmtId="0" fontId="25" fillId="0" borderId="0"/>
    <xf numFmtId="0" fontId="25" fillId="0" borderId="0"/>
    <xf numFmtId="4" fontId="134" fillId="0" borderId="0">
      <alignment vertical="center"/>
    </xf>
    <xf numFmtId="4" fontId="134" fillId="0" borderId="0">
      <alignment vertical="center"/>
    </xf>
    <xf numFmtId="0" fontId="96" fillId="0" borderId="0"/>
    <xf numFmtId="0" fontId="96" fillId="0" borderId="0"/>
    <xf numFmtId="177" fontId="94" fillId="0" borderId="0">
      <alignment vertical="top"/>
    </xf>
    <xf numFmtId="0" fontId="96" fillId="0" borderId="0"/>
    <xf numFmtId="0" fontId="96" fillId="0" borderId="0"/>
    <xf numFmtId="0" fontId="96" fillId="0" borderId="0"/>
    <xf numFmtId="177" fontId="94" fillId="0" borderId="0">
      <alignment vertical="top"/>
    </xf>
    <xf numFmtId="177" fontId="94" fillId="0" borderId="0">
      <alignment vertical="top"/>
    </xf>
    <xf numFmtId="4" fontId="134" fillId="0" borderId="0">
      <alignment vertical="center"/>
    </xf>
    <xf numFmtId="4" fontId="134" fillId="0" borderId="0">
      <alignment vertical="center"/>
    </xf>
    <xf numFmtId="0" fontId="96" fillId="0" borderId="0"/>
    <xf numFmtId="0" fontId="25" fillId="0" borderId="0"/>
    <xf numFmtId="0" fontId="25" fillId="0" borderId="0"/>
    <xf numFmtId="0" fontId="96" fillId="0" borderId="0"/>
    <xf numFmtId="0" fontId="25" fillId="0" borderId="0"/>
    <xf numFmtId="0" fontId="25" fillId="0" borderId="0"/>
    <xf numFmtId="0" fontId="96" fillId="0" borderId="0"/>
    <xf numFmtId="181" fontId="97" fillId="0" borderId="44">
      <protection locked="0"/>
    </xf>
    <xf numFmtId="178" fontId="97" fillId="0" borderId="0">
      <protection locked="0"/>
    </xf>
    <xf numFmtId="179" fontId="97" fillId="0" borderId="0">
      <protection locked="0"/>
    </xf>
    <xf numFmtId="178" fontId="97" fillId="0" borderId="0">
      <protection locked="0"/>
    </xf>
    <xf numFmtId="179" fontId="97" fillId="0" borderId="0">
      <protection locked="0"/>
    </xf>
    <xf numFmtId="180" fontId="97" fillId="0" borderId="0">
      <protection locked="0"/>
    </xf>
    <xf numFmtId="181" fontId="98" fillId="0" borderId="0">
      <protection locked="0"/>
    </xf>
    <xf numFmtId="181" fontId="98" fillId="0" borderId="0">
      <protection locked="0"/>
    </xf>
    <xf numFmtId="181" fontId="97" fillId="0" borderId="44">
      <protection locked="0"/>
    </xf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135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0" borderId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0" borderId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9" fillId="0" borderId="0" applyNumberFormat="0" applyFill="0" applyBorder="0" applyAlignment="0" applyProtection="0">
      <alignment vertical="top"/>
      <protection locked="0"/>
    </xf>
    <xf numFmtId="182" fontId="41" fillId="0" borderId="45">
      <protection locked="0"/>
    </xf>
    <xf numFmtId="183" fontId="21" fillId="0" borderId="0" applyFont="0" applyFill="0" applyBorder="0" applyAlignment="0" applyProtection="0"/>
    <xf numFmtId="184" fontId="21" fillId="0" borderId="0" applyFont="0" applyFill="0" applyBorder="0" applyAlignment="0" applyProtection="0"/>
    <xf numFmtId="0" fontId="22" fillId="3" borderId="0" applyNumberFormat="0" applyBorder="0" applyAlignment="0" applyProtection="0"/>
    <xf numFmtId="0" fontId="12" fillId="20" borderId="1" applyNumberFormat="0" applyAlignment="0" applyProtection="0"/>
    <xf numFmtId="0" fontId="17" fillId="21" borderId="7" applyNumberFormat="0" applyAlignment="0" applyProtection="0"/>
    <xf numFmtId="185" fontId="20" fillId="0" borderId="0" applyFont="0" applyFill="0" applyBorder="0" applyAlignment="0" applyProtection="0"/>
    <xf numFmtId="3" fontId="100" fillId="0" borderId="0" applyFont="0" applyFill="0" applyBorder="0" applyAlignment="0" applyProtection="0"/>
    <xf numFmtId="182" fontId="101" fillId="65" borderId="45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7" fontId="102" fillId="0" borderId="0" applyFont="0" applyFill="0" applyBorder="0" applyAlignment="0" applyProtection="0"/>
    <xf numFmtId="188" fontId="20" fillId="0" borderId="0" applyFont="0" applyFill="0" applyBorder="0" applyAlignment="0" applyProtection="0"/>
    <xf numFmtId="189" fontId="20" fillId="0" borderId="0" applyFont="0" applyFill="0" applyBorder="0" applyAlignment="0" applyProtection="0"/>
    <xf numFmtId="19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14" fontId="103" fillId="0" borderId="0">
      <alignment vertical="top"/>
    </xf>
    <xf numFmtId="177" fontId="104" fillId="0" borderId="0">
      <alignment vertical="top"/>
    </xf>
    <xf numFmtId="191" fontId="103" fillId="0" borderId="0" applyFont="0" applyFill="0" applyBorder="0" applyAlignment="0" applyProtection="0"/>
    <xf numFmtId="0" fontId="7" fillId="0" borderId="0"/>
    <xf numFmtId="0" fontId="7" fillId="0" borderId="0"/>
    <xf numFmtId="0" fontId="23" fillId="0" borderId="0" applyNumberFormat="0" applyFill="0" applyBorder="0" applyAlignment="0" applyProtection="0"/>
    <xf numFmtId="169" fontId="105" fillId="0" borderId="0" applyFill="0" applyBorder="0" applyAlignment="0" applyProtection="0"/>
    <xf numFmtId="169" fontId="94" fillId="0" borderId="0" applyFill="0" applyBorder="0" applyAlignment="0" applyProtection="0"/>
    <xf numFmtId="169" fontId="106" fillId="0" borderId="0" applyFill="0" applyBorder="0" applyAlignment="0" applyProtection="0"/>
    <xf numFmtId="169" fontId="107" fillId="0" borderId="0" applyFill="0" applyBorder="0" applyAlignment="0" applyProtection="0"/>
    <xf numFmtId="169" fontId="108" fillId="0" borderId="0" applyFill="0" applyBorder="0" applyAlignment="0" applyProtection="0"/>
    <xf numFmtId="169" fontId="109" fillId="0" borderId="0" applyFill="0" applyBorder="0" applyAlignment="0" applyProtection="0"/>
    <xf numFmtId="169" fontId="110" fillId="0" borderId="0" applyFill="0" applyBorder="0" applyAlignment="0" applyProtection="0"/>
    <xf numFmtId="2" fontId="100" fillId="0" borderId="0" applyFont="0" applyFill="0" applyBorder="0" applyAlignment="0" applyProtection="0"/>
    <xf numFmtId="0" fontId="27" fillId="4" borderId="0" applyNumberFormat="0" applyBorder="0" applyAlignment="0" applyProtection="0"/>
    <xf numFmtId="0" fontId="111" fillId="0" borderId="0">
      <alignment vertical="top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177" fontId="114" fillId="0" borderId="0">
      <alignment vertical="top"/>
    </xf>
    <xf numFmtId="182" fontId="115" fillId="0" borderId="0"/>
    <xf numFmtId="0" fontId="116" fillId="0" borderId="0" applyNumberFormat="0" applyFill="0" applyBorder="0" applyAlignment="0" applyProtection="0">
      <alignment vertical="top"/>
      <protection locked="0"/>
    </xf>
    <xf numFmtId="0" fontId="10" fillId="7" borderId="1" applyNumberFormat="0" applyAlignment="0" applyProtection="0"/>
    <xf numFmtId="177" fontId="95" fillId="0" borderId="0">
      <alignment vertical="top"/>
    </xf>
    <xf numFmtId="177" fontId="95" fillId="64" borderId="0">
      <alignment vertical="top"/>
    </xf>
    <xf numFmtId="192" fontId="95" fillId="24" borderId="0">
      <alignment vertical="top"/>
    </xf>
    <xf numFmtId="0" fontId="24" fillId="0" borderId="9" applyNumberFormat="0" applyFill="0" applyAlignment="0" applyProtection="0"/>
    <xf numFmtId="0" fontId="19" fillId="22" borderId="0" applyNumberFormat="0" applyBorder="0" applyAlignment="0" applyProtection="0"/>
    <xf numFmtId="0" fontId="40" fillId="0" borderId="0" applyNumberFormat="0" applyFill="0" applyBorder="0" applyAlignment="0" applyProtection="0"/>
    <xf numFmtId="0" fontId="21" fillId="0" borderId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1" fillId="0" borderId="0"/>
    <xf numFmtId="0" fontId="117" fillId="0" borderId="0"/>
    <xf numFmtId="0" fontId="25" fillId="0" borderId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193" fontId="21" fillId="0" borderId="0" applyFont="0" applyFill="0" applyBorder="0" applyAlignment="0" applyProtection="0"/>
    <xf numFmtId="194" fontId="21" fillId="0" borderId="0" applyFont="0" applyFill="0" applyBorder="0" applyAlignment="0" applyProtection="0"/>
    <xf numFmtId="0" fontId="11" fillId="20" borderId="2" applyNumberFormat="0" applyAlignment="0" applyProtection="0"/>
    <xf numFmtId="0" fontId="118" fillId="0" borderId="0" applyNumberFormat="0">
      <alignment horizontal="left"/>
    </xf>
    <xf numFmtId="4" fontId="119" fillId="25" borderId="2" applyNumberFormat="0" applyProtection="0">
      <alignment vertical="center"/>
    </xf>
    <xf numFmtId="4" fontId="120" fillId="25" borderId="2" applyNumberFormat="0" applyProtection="0">
      <alignment vertical="center"/>
    </xf>
    <xf numFmtId="4" fontId="119" fillId="25" borderId="2" applyNumberFormat="0" applyProtection="0">
      <alignment horizontal="left" vertical="center" indent="1"/>
    </xf>
    <xf numFmtId="4" fontId="119" fillId="25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4" fontId="119" fillId="67" borderId="2" applyNumberFormat="0" applyProtection="0">
      <alignment horizontal="right" vertical="center"/>
    </xf>
    <xf numFmtId="4" fontId="119" fillId="68" borderId="2" applyNumberFormat="0" applyProtection="0">
      <alignment horizontal="right" vertical="center"/>
    </xf>
    <xf numFmtId="4" fontId="119" fillId="69" borderId="2" applyNumberFormat="0" applyProtection="0">
      <alignment horizontal="right" vertical="center"/>
    </xf>
    <xf numFmtId="4" fontId="119" fillId="70" borderId="2" applyNumberFormat="0" applyProtection="0">
      <alignment horizontal="right" vertical="center"/>
    </xf>
    <xf numFmtId="4" fontId="119" fillId="71" borderId="2" applyNumberFormat="0" applyProtection="0">
      <alignment horizontal="right" vertical="center"/>
    </xf>
    <xf numFmtId="4" fontId="119" fillId="72" borderId="2" applyNumberFormat="0" applyProtection="0">
      <alignment horizontal="right" vertical="center"/>
    </xf>
    <xf numFmtId="4" fontId="119" fillId="73" borderId="2" applyNumberFormat="0" applyProtection="0">
      <alignment horizontal="right" vertical="center"/>
    </xf>
    <xf numFmtId="4" fontId="119" fillId="74" borderId="2" applyNumberFormat="0" applyProtection="0">
      <alignment horizontal="right" vertical="center"/>
    </xf>
    <xf numFmtId="4" fontId="119" fillId="75" borderId="2" applyNumberFormat="0" applyProtection="0">
      <alignment horizontal="right" vertical="center"/>
    </xf>
    <xf numFmtId="4" fontId="121" fillId="76" borderId="2" applyNumberFormat="0" applyProtection="0">
      <alignment horizontal="left" vertical="center" indent="1"/>
    </xf>
    <xf numFmtId="4" fontId="119" fillId="77" borderId="46" applyNumberFormat="0" applyProtection="0">
      <alignment horizontal="left" vertical="center" indent="1"/>
    </xf>
    <xf numFmtId="4" fontId="122" fillId="78" borderId="0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4" fontId="123" fillId="77" borderId="2" applyNumberFormat="0" applyProtection="0">
      <alignment horizontal="left" vertical="center" indent="1"/>
    </xf>
    <xf numFmtId="4" fontId="123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1" fillId="0" borderId="0"/>
    <xf numFmtId="0" fontId="20" fillId="81" borderId="19" applyNumberFormat="0">
      <protection locked="0"/>
    </xf>
    <xf numFmtId="4" fontId="119" fillId="82" borderId="2" applyNumberFormat="0" applyProtection="0">
      <alignment vertical="center"/>
    </xf>
    <xf numFmtId="4" fontId="120" fillId="82" borderId="2" applyNumberFormat="0" applyProtection="0">
      <alignment vertical="center"/>
    </xf>
    <xf numFmtId="4" fontId="119" fillId="82" borderId="2" applyNumberFormat="0" applyProtection="0">
      <alignment horizontal="left" vertical="center" indent="1"/>
    </xf>
    <xf numFmtId="4" fontId="119" fillId="82" borderId="2" applyNumberFormat="0" applyProtection="0">
      <alignment horizontal="left" vertical="center" indent="1"/>
    </xf>
    <xf numFmtId="4" fontId="119" fillId="77" borderId="2" applyNumberFormat="0" applyProtection="0">
      <alignment horizontal="right" vertical="center"/>
    </xf>
    <xf numFmtId="4" fontId="120" fillId="77" borderId="2" applyNumberFormat="0" applyProtection="0">
      <alignment horizontal="right" vertical="center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124" fillId="0" borderId="0"/>
    <xf numFmtId="4" fontId="125" fillId="77" borderId="2" applyNumberFormat="0" applyProtection="0">
      <alignment horizontal="right" vertical="center"/>
    </xf>
    <xf numFmtId="0" fontId="25" fillId="0" borderId="0"/>
    <xf numFmtId="177" fontId="126" fillId="83" borderId="0">
      <alignment horizontal="right" vertical="top"/>
    </xf>
    <xf numFmtId="0" fontId="18" fillId="0" borderId="0" applyNumberFormat="0" applyFill="0" applyBorder="0" applyAlignment="0" applyProtection="0"/>
    <xf numFmtId="0" fontId="100" fillId="0" borderId="47" applyNumberFormat="0" applyFon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182" fontId="41" fillId="0" borderId="45">
      <protection locked="0"/>
    </xf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0" fontId="92" fillId="0" borderId="0" applyBorder="0">
      <alignment horizontal="center" vertical="center" wrapText="1"/>
    </xf>
    <xf numFmtId="0" fontId="21" fillId="0" borderId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2" fillId="0" borderId="0" applyBorder="0">
      <alignment horizontal="center" vertical="center" wrapText="1"/>
    </xf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182" fontId="101" fillId="65" borderId="45"/>
    <xf numFmtId="4" fontId="91" fillId="25" borderId="19" applyBorder="0">
      <alignment horizontal="right"/>
    </xf>
    <xf numFmtId="49" fontId="130" fillId="0" borderId="0" applyBorder="0">
      <alignment vertical="center"/>
    </xf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3" fontId="101" fillId="0" borderId="19" applyBorder="0">
      <alignment vertical="center"/>
    </xf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40" fillId="0" borderId="44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40" fillId="24" borderId="0" applyFill="0">
      <alignment wrapText="1"/>
    </xf>
    <xf numFmtId="0" fontId="129" fillId="0" borderId="0">
      <alignment horizontal="center" vertical="top" wrapText="1"/>
    </xf>
    <xf numFmtId="0" fontId="131" fillId="0" borderId="0">
      <alignment horizontal="centerContinuous" vertical="center" wrapText="1"/>
    </xf>
    <xf numFmtId="0" fontId="129" fillId="0" borderId="0">
      <alignment horizontal="center" vertical="top" wrapText="1"/>
    </xf>
    <xf numFmtId="168" fontId="132" fillId="24" borderId="19">
      <alignment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49" fontId="91" fillId="0" borderId="0" applyBorder="0">
      <alignment vertical="top"/>
    </xf>
    <xf numFmtId="0" fontId="48" fillId="0" borderId="0"/>
    <xf numFmtId="0" fontId="21" fillId="0" borderId="0"/>
    <xf numFmtId="49" fontId="91" fillId="0" borderId="0" applyBorder="0">
      <alignment vertical="top"/>
    </xf>
    <xf numFmtId="0" fontId="20" fillId="0" borderId="0"/>
    <xf numFmtId="0" fontId="20" fillId="0" borderId="0"/>
    <xf numFmtId="0" fontId="48" fillId="0" borderId="0"/>
    <xf numFmtId="0" fontId="135" fillId="0" borderId="0"/>
    <xf numFmtId="0" fontId="48" fillId="0" borderId="0"/>
    <xf numFmtId="0" fontId="48" fillId="0" borderId="0"/>
    <xf numFmtId="0" fontId="21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0" fillId="0" borderId="0"/>
    <xf numFmtId="0" fontId="20" fillId="0" borderId="0"/>
    <xf numFmtId="0" fontId="7" fillId="0" borderId="0"/>
    <xf numFmtId="0" fontId="123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123" fillId="0" borderId="0"/>
    <xf numFmtId="0" fontId="20" fillId="0" borderId="0"/>
    <xf numFmtId="0" fontId="20" fillId="0" borderId="0"/>
    <xf numFmtId="0" fontId="136" fillId="0" borderId="0"/>
    <xf numFmtId="0" fontId="48" fillId="0" borderId="0"/>
    <xf numFmtId="0" fontId="21" fillId="0" borderId="0"/>
    <xf numFmtId="0" fontId="21" fillId="0" borderId="0"/>
    <xf numFmtId="0" fontId="7" fillId="0" borderId="0"/>
    <xf numFmtId="0" fontId="21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49" fontId="91" fillId="0" borderId="0" applyBorder="0">
      <alignment vertical="top"/>
    </xf>
    <xf numFmtId="0" fontId="20" fillId="0" borderId="0"/>
    <xf numFmtId="49" fontId="91" fillId="0" borderId="0" applyBorder="0">
      <alignment vertical="top"/>
    </xf>
    <xf numFmtId="0" fontId="20" fillId="0" borderId="0"/>
    <xf numFmtId="0" fontId="48" fillId="0" borderId="0"/>
    <xf numFmtId="49" fontId="91" fillId="0" borderId="0" applyBorder="0">
      <alignment vertical="top"/>
    </xf>
    <xf numFmtId="49" fontId="91" fillId="0" borderId="0" applyBorder="0">
      <alignment vertical="top"/>
    </xf>
    <xf numFmtId="0" fontId="21" fillId="0" borderId="0"/>
    <xf numFmtId="49" fontId="91" fillId="0" borderId="0" applyBorder="0">
      <alignment vertical="top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1" fillId="0" borderId="0" applyFont="0" applyFill="0" applyBorder="0" applyProtection="0">
      <alignment horizontal="center" vertical="center" wrapText="1"/>
    </xf>
    <xf numFmtId="0" fontId="21" fillId="0" borderId="0" applyNumberFormat="0" applyFont="0" applyFill="0" applyBorder="0" applyProtection="0">
      <alignment horizontal="justify" vertical="center" wrapText="1"/>
    </xf>
    <xf numFmtId="169" fontId="133" fillId="25" borderId="43" applyNumberFormat="0" applyBorder="0" applyAlignment="0">
      <alignment vertical="center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177" fontId="94" fillId="0" borderId="0">
      <alignment vertical="top"/>
    </xf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169" fontId="40" fillId="0" borderId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49" fontId="40" fillId="0" borderId="0">
      <alignment horizontal="center"/>
    </xf>
    <xf numFmtId="19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4" fillId="0" borderId="0" applyNumberFormat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2" fontId="40" fillId="0" borderId="0" applyFill="0" applyBorder="0" applyAlignment="0" applyProtection="0"/>
    <xf numFmtId="198" fontId="2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99" fontId="20" fillId="0" borderId="0" applyFont="0" applyFill="0" applyBorder="0" applyAlignment="0" applyProtection="0"/>
    <xf numFmtId="199" fontId="20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7" fillId="0" borderId="0" applyFont="0" applyFill="0" applyBorder="0" applyAlignment="0" applyProtection="0"/>
    <xf numFmtId="199" fontId="20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" fontId="91" fillId="24" borderId="0" applyBorder="0">
      <alignment horizontal="right"/>
    </xf>
    <xf numFmtId="4" fontId="91" fillId="24" borderId="0" applyBorder="0">
      <alignment horizontal="right"/>
    </xf>
    <xf numFmtId="4" fontId="91" fillId="84" borderId="41" applyBorder="0">
      <alignment horizontal="right"/>
    </xf>
    <xf numFmtId="4" fontId="91" fillId="24" borderId="19" applyFont="0" applyBorder="0">
      <alignment horizontal="right"/>
    </xf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167" fontId="21" fillId="0" borderId="19" applyFont="0" applyFill="0" applyBorder="0" applyProtection="0">
      <alignment horizontal="center" vertical="center"/>
    </xf>
    <xf numFmtId="196" fontId="97" fillId="0" borderId="0">
      <protection locked="0"/>
    </xf>
    <xf numFmtId="0" fontId="41" fillId="0" borderId="19" applyBorder="0">
      <alignment horizontal="center" vertical="center" wrapText="1"/>
    </xf>
    <xf numFmtId="0" fontId="16" fillId="0" borderId="6" applyNumberFormat="0" applyFill="0" applyAlignment="0" applyProtection="0"/>
    <xf numFmtId="0" fontId="10" fillId="7" borderId="1" applyNumberFormat="0" applyAlignment="0" applyProtection="0"/>
    <xf numFmtId="0" fontId="22" fillId="3" borderId="0" applyNumberFormat="0" applyBorder="0" applyAlignment="0" applyProtection="0"/>
    <xf numFmtId="0" fontId="8" fillId="16" borderId="0" applyNumberFormat="0" applyBorder="0" applyAlignment="0" applyProtection="0"/>
    <xf numFmtId="0" fontId="27" fillId="4" borderId="0" applyNumberFormat="0" applyBorder="0" applyAlignment="0" applyProtection="0"/>
    <xf numFmtId="0" fontId="12" fillId="20" borderId="1" applyNumberFormat="0" applyAlignment="0" applyProtection="0"/>
    <xf numFmtId="0" fontId="21" fillId="23" borderId="8" applyNumberFormat="0" applyFont="0" applyAlignment="0" applyProtection="0"/>
    <xf numFmtId="0" fontId="13" fillId="0" borderId="3" applyNumberFormat="0" applyFill="0" applyAlignment="0" applyProtection="0"/>
    <xf numFmtId="0" fontId="19" fillId="22" borderId="0" applyNumberFormat="0" applyBorder="0" applyAlignment="0" applyProtection="0"/>
    <xf numFmtId="0" fontId="7" fillId="2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24" fillId="0" borderId="9" applyNumberFormat="0" applyFill="0" applyAlignment="0" applyProtection="0"/>
    <xf numFmtId="0" fontId="17" fillId="21" borderId="7" applyNumberFormat="0" applyAlignment="0" applyProtection="0"/>
    <xf numFmtId="0" fontId="26" fillId="0" borderId="0" applyNumberFormat="0" applyFill="0" applyBorder="0" applyAlignment="0" applyProtection="0"/>
    <xf numFmtId="191" fontId="25" fillId="0" borderId="0"/>
    <xf numFmtId="0" fontId="96" fillId="0" borderId="0"/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38" fontId="94" fillId="0" borderId="0">
      <alignment vertical="top"/>
    </xf>
    <xf numFmtId="0" fontId="135" fillId="0" borderId="1" applyNumberFormat="0" applyAlignment="0">
      <protection locked="0"/>
    </xf>
    <xf numFmtId="0" fontId="137" fillId="0" borderId="0" applyFill="0" applyBorder="0" applyProtection="0">
      <alignment vertical="center"/>
    </xf>
    <xf numFmtId="0" fontId="138" fillId="0" borderId="0" applyNumberFormat="0" applyFill="0" applyBorder="0" applyAlignment="0" applyProtection="0">
      <alignment vertical="top"/>
      <protection locked="0"/>
    </xf>
    <xf numFmtId="0" fontId="135" fillId="20" borderId="1" applyNumberFormat="0" applyAlignment="0"/>
    <xf numFmtId="0" fontId="139" fillId="0" borderId="0" applyNumberFormat="0" applyFill="0" applyBorder="0" applyAlignment="0" applyProtection="0">
      <alignment vertical="top"/>
      <protection locked="0"/>
    </xf>
    <xf numFmtId="0" fontId="137" fillId="0" borderId="0" applyFill="0" applyBorder="0" applyProtection="0">
      <alignment vertical="center"/>
    </xf>
    <xf numFmtId="0" fontId="137" fillId="0" borderId="0" applyFill="0" applyBorder="0" applyProtection="0">
      <alignment vertical="center"/>
    </xf>
    <xf numFmtId="49" fontId="140" fillId="80" borderId="49" applyNumberFormat="0">
      <alignment horizontal="center" vertical="center"/>
    </xf>
    <xf numFmtId="0" fontId="141" fillId="0" borderId="0" applyNumberFormat="0" applyFill="0" applyBorder="0" applyAlignment="0" applyProtection="0">
      <alignment vertical="top"/>
      <protection locked="0"/>
    </xf>
    <xf numFmtId="0" fontId="142" fillId="0" borderId="0" applyNumberFormat="0" applyFill="0" applyBorder="0" applyAlignment="0" applyProtection="0">
      <alignment vertical="top"/>
      <protection locked="0"/>
    </xf>
    <xf numFmtId="49" fontId="91" fillId="0" borderId="0" applyBorder="0">
      <alignment vertical="top"/>
    </xf>
    <xf numFmtId="0" fontId="21" fillId="0" borderId="0"/>
    <xf numFmtId="0" fontId="48" fillId="0" borderId="0"/>
    <xf numFmtId="0" fontId="21" fillId="0" borderId="0"/>
    <xf numFmtId="0" fontId="21" fillId="0" borderId="0"/>
    <xf numFmtId="0" fontId="143" fillId="0" borderId="0"/>
    <xf numFmtId="0" fontId="143" fillId="0" borderId="0"/>
    <xf numFmtId="0" fontId="143" fillId="0" borderId="0"/>
    <xf numFmtId="0" fontId="143" fillId="0" borderId="0"/>
    <xf numFmtId="0" fontId="2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49" fontId="91" fillId="75" borderId="0" applyBorder="0">
      <alignment vertical="top"/>
    </xf>
    <xf numFmtId="0" fontId="48" fillId="0" borderId="0"/>
    <xf numFmtId="0" fontId="21" fillId="0" borderId="0"/>
    <xf numFmtId="9" fontId="144" fillId="0" borderId="0" applyFont="0" applyFill="0" applyBorder="0" applyAlignment="0" applyProtection="0"/>
    <xf numFmtId="4" fontId="91" fillId="24" borderId="0" applyFont="0" applyBorder="0">
      <alignment horizontal="right"/>
    </xf>
    <xf numFmtId="0" fontId="20" fillId="0" borderId="0"/>
    <xf numFmtId="0" fontId="20" fillId="0" borderId="0"/>
    <xf numFmtId="0" fontId="20" fillId="0" borderId="0"/>
    <xf numFmtId="177" fontId="94" fillId="0" borderId="0">
      <alignment vertical="top"/>
    </xf>
    <xf numFmtId="38" fontId="94" fillId="0" borderId="0">
      <alignment vertical="top"/>
    </xf>
    <xf numFmtId="177" fontId="94" fillId="0" borderId="0">
      <alignment vertical="top"/>
    </xf>
    <xf numFmtId="38" fontId="94" fillId="0" borderId="0">
      <alignment vertical="top"/>
    </xf>
    <xf numFmtId="0" fontId="145" fillId="0" borderId="0">
      <alignment vertical="center"/>
    </xf>
    <xf numFmtId="4" fontId="134" fillId="0" borderId="0">
      <alignment vertical="center"/>
    </xf>
    <xf numFmtId="0" fontId="25" fillId="0" borderId="0"/>
    <xf numFmtId="0" fontId="21" fillId="0" borderId="0"/>
    <xf numFmtId="0" fontId="21" fillId="0" borderId="0"/>
    <xf numFmtId="0" fontId="145" fillId="0" borderId="0">
      <alignment vertical="center"/>
    </xf>
    <xf numFmtId="4" fontId="134" fillId="0" borderId="0">
      <alignment vertical="center"/>
    </xf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0" fontId="96" fillId="0" borderId="0"/>
    <xf numFmtId="4" fontId="134" fillId="0" borderId="0">
      <alignment vertical="center"/>
    </xf>
    <xf numFmtId="0" fontId="96" fillId="0" borderId="0"/>
    <xf numFmtId="0" fontId="145" fillId="0" borderId="0">
      <alignment vertical="center"/>
    </xf>
    <xf numFmtId="0" fontId="145" fillId="0" borderId="0">
      <alignment vertical="center"/>
    </xf>
    <xf numFmtId="0" fontId="25" fillId="0" borderId="0"/>
    <xf numFmtId="0" fontId="145" fillId="0" borderId="0">
      <alignment vertical="center"/>
    </xf>
    <xf numFmtId="0" fontId="145" fillId="0" borderId="0">
      <alignment vertical="center"/>
    </xf>
    <xf numFmtId="0" fontId="96" fillId="0" borderId="0"/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21" fillId="0" borderId="0"/>
    <xf numFmtId="4" fontId="134" fillId="0" borderId="0">
      <alignment vertical="center"/>
    </xf>
    <xf numFmtId="4" fontId="134" fillId="0" borderId="0">
      <alignment vertical="center"/>
    </xf>
    <xf numFmtId="4" fontId="134" fillId="0" borderId="0">
      <alignment vertical="center"/>
    </xf>
    <xf numFmtId="177" fontId="94" fillId="0" borderId="0">
      <alignment vertical="top"/>
    </xf>
    <xf numFmtId="38" fontId="94" fillId="0" borderId="0">
      <alignment vertical="top"/>
    </xf>
    <xf numFmtId="4" fontId="134" fillId="0" borderId="0">
      <alignment vertical="center"/>
    </xf>
    <xf numFmtId="4" fontId="134" fillId="0" borderId="0">
      <alignment vertical="center"/>
    </xf>
    <xf numFmtId="177" fontId="94" fillId="0" borderId="0">
      <alignment vertical="top"/>
    </xf>
    <xf numFmtId="38" fontId="94" fillId="0" borderId="0">
      <alignment vertical="top"/>
    </xf>
    <xf numFmtId="0" fontId="21" fillId="0" borderId="0"/>
    <xf numFmtId="0" fontId="25" fillId="0" borderId="0"/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4" fontId="134" fillId="0" borderId="0">
      <alignment vertical="center"/>
    </xf>
    <xf numFmtId="4" fontId="134" fillId="0" borderId="0">
      <alignment vertical="center"/>
    </xf>
    <xf numFmtId="4" fontId="134" fillId="0" borderId="0">
      <alignment vertical="center"/>
    </xf>
    <xf numFmtId="4" fontId="134" fillId="0" borderId="0">
      <alignment vertical="center"/>
    </xf>
    <xf numFmtId="4" fontId="134" fillId="0" borderId="0">
      <alignment vertical="center"/>
    </xf>
    <xf numFmtId="177" fontId="94" fillId="0" borderId="0">
      <alignment vertical="top"/>
    </xf>
    <xf numFmtId="38" fontId="94" fillId="0" borderId="0">
      <alignment vertical="top"/>
    </xf>
    <xf numFmtId="177" fontId="94" fillId="0" borderId="0">
      <alignment vertical="top"/>
    </xf>
    <xf numFmtId="38" fontId="94" fillId="0" borderId="0">
      <alignment vertical="top"/>
    </xf>
    <xf numFmtId="0" fontId="145" fillId="0" borderId="0">
      <alignment vertical="center"/>
    </xf>
    <xf numFmtId="4" fontId="134" fillId="0" borderId="0">
      <alignment vertical="center"/>
    </xf>
    <xf numFmtId="0" fontId="25" fillId="0" borderId="0"/>
    <xf numFmtId="0" fontId="145" fillId="0" borderId="0">
      <alignment vertical="center"/>
    </xf>
    <xf numFmtId="0" fontId="145" fillId="0" borderId="0">
      <alignment vertical="center"/>
    </xf>
    <xf numFmtId="4" fontId="134" fillId="0" borderId="0">
      <alignment vertical="center"/>
    </xf>
    <xf numFmtId="0" fontId="25" fillId="0" borderId="0"/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4" fontId="134" fillId="0" borderId="0">
      <alignment vertical="center"/>
    </xf>
    <xf numFmtId="4" fontId="134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4" fontId="134" fillId="0" borderId="0">
      <alignment vertical="center"/>
    </xf>
    <xf numFmtId="0" fontId="97" fillId="0" borderId="0">
      <protection locked="0"/>
    </xf>
    <xf numFmtId="0" fontId="97" fillId="0" borderId="0">
      <protection locked="0"/>
    </xf>
    <xf numFmtId="178" fontId="97" fillId="0" borderId="0">
      <protection locked="0"/>
    </xf>
    <xf numFmtId="200" fontId="146" fillId="0" borderId="0">
      <protection locked="0"/>
    </xf>
    <xf numFmtId="179" fontId="97" fillId="0" borderId="0">
      <protection locked="0"/>
    </xf>
    <xf numFmtId="200" fontId="146" fillId="0" borderId="0">
      <protection locked="0"/>
    </xf>
    <xf numFmtId="180" fontId="97" fillId="0" borderId="0">
      <protection locked="0"/>
    </xf>
    <xf numFmtId="200" fontId="146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200" fontId="146" fillId="0" borderId="0">
      <protection locked="0"/>
    </xf>
    <xf numFmtId="0" fontId="97" fillId="0" borderId="44">
      <protection locked="0"/>
    </xf>
    <xf numFmtId="181" fontId="98" fillId="0" borderId="0">
      <protection locked="0"/>
    </xf>
    <xf numFmtId="0" fontId="147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147" fillId="0" borderId="0">
      <protection locked="0"/>
    </xf>
    <xf numFmtId="181" fontId="98" fillId="0" borderId="0">
      <protection locked="0"/>
    </xf>
    <xf numFmtId="0" fontId="147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98" fillId="0" borderId="0">
      <protection locked="0"/>
    </xf>
    <xf numFmtId="0" fontId="147" fillId="0" borderId="0">
      <protection locked="0"/>
    </xf>
    <xf numFmtId="181" fontId="97" fillId="0" borderId="44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97" fillId="0" borderId="0">
      <protection locked="0"/>
    </xf>
    <xf numFmtId="0" fontId="97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44">
      <protection locked="0"/>
    </xf>
    <xf numFmtId="0" fontId="146" fillId="0" borderId="0">
      <protection locked="0"/>
    </xf>
    <xf numFmtId="0" fontId="146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97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146" fillId="0" borderId="0">
      <protection locked="0"/>
    </xf>
    <xf numFmtId="0" fontId="97" fillId="0" borderId="0">
      <protection locked="0"/>
    </xf>
    <xf numFmtId="0" fontId="147" fillId="0" borderId="0">
      <protection locked="0"/>
    </xf>
    <xf numFmtId="0" fontId="98" fillId="0" borderId="0">
      <protection locked="0"/>
    </xf>
    <xf numFmtId="0" fontId="147" fillId="0" borderId="0">
      <protection locked="0"/>
    </xf>
    <xf numFmtId="0" fontId="98" fillId="0" borderId="0">
      <protection locked="0"/>
    </xf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149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49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2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2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2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49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149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149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23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23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23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23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149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149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149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2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149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149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149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2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2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2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2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149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150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151" fillId="12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150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151" fillId="9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150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5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150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51" fillId="13" borderId="0" applyNumberFormat="0" applyBorder="0" applyAlignment="0" applyProtection="0"/>
    <xf numFmtId="0" fontId="8" fillId="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14" borderId="0" applyNumberFormat="0" applyBorder="0" applyAlignment="0" applyProtection="0"/>
    <xf numFmtId="0" fontId="150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51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150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51" fillId="15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44" fillId="85" borderId="0" applyNumberFormat="0" applyBorder="0" applyAlignment="0" applyProtection="0"/>
    <xf numFmtId="0" fontId="144" fillId="86" borderId="0" applyNumberFormat="0" applyBorder="0" applyAlignment="0" applyProtection="0"/>
    <xf numFmtId="0" fontId="152" fillId="87" borderId="0" applyNumberFormat="0" applyBorder="0" applyAlignment="0" applyProtection="0"/>
    <xf numFmtId="0" fontId="144" fillId="88" borderId="0" applyNumberFormat="0" applyBorder="0" applyAlignment="0" applyProtection="0"/>
    <xf numFmtId="0" fontId="144" fillId="89" borderId="0" applyNumberFormat="0" applyBorder="0" applyAlignment="0" applyProtection="0"/>
    <xf numFmtId="0" fontId="152" fillId="90" borderId="0" applyNumberFormat="0" applyBorder="0" applyAlignment="0" applyProtection="0"/>
    <xf numFmtId="0" fontId="144" fillId="91" borderId="0" applyNumberFormat="0" applyBorder="0" applyAlignment="0" applyProtection="0"/>
    <xf numFmtId="0" fontId="144" fillId="92" borderId="0" applyNumberFormat="0" applyBorder="0" applyAlignment="0" applyProtection="0"/>
    <xf numFmtId="0" fontId="152" fillId="93" borderId="0" applyNumberFormat="0" applyBorder="0" applyAlignment="0" applyProtection="0"/>
    <xf numFmtId="0" fontId="144" fillId="88" borderId="0" applyNumberFormat="0" applyBorder="0" applyAlignment="0" applyProtection="0"/>
    <xf numFmtId="0" fontId="144" fillId="94" borderId="0" applyNumberFormat="0" applyBorder="0" applyAlignment="0" applyProtection="0"/>
    <xf numFmtId="0" fontId="152" fillId="89" borderId="0" applyNumberFormat="0" applyBorder="0" applyAlignment="0" applyProtection="0"/>
    <xf numFmtId="0" fontId="144" fillId="95" borderId="0" applyNumberFormat="0" applyBorder="0" applyAlignment="0" applyProtection="0"/>
    <xf numFmtId="0" fontId="144" fillId="96" borderId="0" applyNumberFormat="0" applyBorder="0" applyAlignment="0" applyProtection="0"/>
    <xf numFmtId="0" fontId="152" fillId="87" borderId="0" applyNumberFormat="0" applyBorder="0" applyAlignment="0" applyProtection="0"/>
    <xf numFmtId="0" fontId="144" fillId="97" borderId="0" applyNumberFormat="0" applyBorder="0" applyAlignment="0" applyProtection="0"/>
    <xf numFmtId="0" fontId="144" fillId="98" borderId="0" applyNumberFormat="0" applyBorder="0" applyAlignment="0" applyProtection="0"/>
    <xf numFmtId="0" fontId="152" fillId="99" borderId="0" applyNumberFormat="0" applyBorder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186" fontId="20" fillId="0" borderId="0" applyFont="0" applyFill="0" applyBorder="0" applyAlignment="0" applyProtection="0"/>
    <xf numFmtId="177" fontId="104" fillId="0" borderId="0">
      <alignment vertical="top"/>
    </xf>
    <xf numFmtId="38" fontId="104" fillId="0" borderId="0">
      <alignment vertical="top"/>
    </xf>
    <xf numFmtId="0" fontId="153" fillId="100" borderId="0" applyNumberFormat="0" applyBorder="0" applyAlignment="0" applyProtection="0"/>
    <xf numFmtId="0" fontId="153" fillId="101" borderId="0" applyNumberFormat="0" applyBorder="0" applyAlignment="0" applyProtection="0"/>
    <xf numFmtId="0" fontId="153" fillId="102" borderId="0" applyNumberFormat="0" applyBorder="0" applyAlignment="0" applyProtection="0"/>
    <xf numFmtId="191" fontId="10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177" fontId="114" fillId="0" borderId="0">
      <alignment vertical="top"/>
    </xf>
    <xf numFmtId="38" fontId="114" fillId="0" borderId="0">
      <alignment vertical="top"/>
    </xf>
    <xf numFmtId="0" fontId="10" fillId="7" borderId="1" applyNumberFormat="0" applyAlignment="0" applyProtection="0"/>
    <xf numFmtId="0" fontId="10" fillId="7" borderId="1" applyNumberFormat="0" applyAlignment="0" applyProtection="0"/>
    <xf numFmtId="177" fontId="95" fillId="64" borderId="0">
      <alignment vertical="top"/>
    </xf>
    <xf numFmtId="38" fontId="95" fillId="64" borderId="0">
      <alignment vertical="top"/>
    </xf>
    <xf numFmtId="177" fontId="95" fillId="0" borderId="0">
      <alignment vertical="top"/>
    </xf>
    <xf numFmtId="177" fontId="95" fillId="0" borderId="0">
      <alignment vertical="top"/>
    </xf>
    <xf numFmtId="177" fontId="95" fillId="0" borderId="0">
      <alignment vertical="top"/>
    </xf>
    <xf numFmtId="177" fontId="95" fillId="0" borderId="0">
      <alignment vertical="top"/>
    </xf>
    <xf numFmtId="38" fontId="95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49" fontId="7" fillId="103" borderId="48">
      <alignment horizontal="left"/>
      <protection locked="0"/>
    </xf>
    <xf numFmtId="0" fontId="154" fillId="0" borderId="0">
      <alignment horizontal="center" vertical="center"/>
    </xf>
    <xf numFmtId="0" fontId="155" fillId="0" borderId="0">
      <alignment horizontal="center" vertical="top"/>
    </xf>
    <xf numFmtId="0" fontId="123" fillId="81" borderId="0">
      <alignment horizontal="left" vertical="top"/>
    </xf>
    <xf numFmtId="0" fontId="154" fillId="0" borderId="0">
      <alignment horizontal="center" vertical="center"/>
    </xf>
    <xf numFmtId="0" fontId="154" fillId="0" borderId="0">
      <alignment horizontal="center" vertical="center"/>
    </xf>
    <xf numFmtId="0" fontId="123" fillId="0" borderId="0">
      <alignment horizontal="left" vertical="top"/>
    </xf>
    <xf numFmtId="0" fontId="156" fillId="0" borderId="0">
      <alignment horizontal="right" vertical="top"/>
    </xf>
    <xf numFmtId="0" fontId="155" fillId="0" borderId="0">
      <alignment horizontal="center" vertical="top"/>
    </xf>
    <xf numFmtId="0" fontId="157" fillId="0" borderId="0">
      <alignment horizontal="center" vertical="top"/>
    </xf>
    <xf numFmtId="0" fontId="154" fillId="0" borderId="0">
      <alignment horizontal="center" vertical="center"/>
    </xf>
    <xf numFmtId="0" fontId="158" fillId="81" borderId="0">
      <alignment horizontal="center" vertical="top"/>
    </xf>
    <xf numFmtId="0" fontId="155" fillId="0" borderId="0">
      <alignment horizontal="center" vertical="top"/>
    </xf>
    <xf numFmtId="0" fontId="155" fillId="0" borderId="0">
      <alignment horizontal="center" vertical="top"/>
    </xf>
    <xf numFmtId="0" fontId="157" fillId="0" borderId="0">
      <alignment horizontal="center" vertical="top"/>
    </xf>
    <xf numFmtId="0" fontId="156" fillId="0" borderId="0">
      <alignment horizontal="right" vertical="top"/>
    </xf>
    <xf numFmtId="0" fontId="123" fillId="0" borderId="0">
      <alignment horizontal="left" vertical="top"/>
    </xf>
    <xf numFmtId="0" fontId="159" fillId="4" borderId="0">
      <alignment horizontal="right" vertical="center"/>
    </xf>
    <xf numFmtId="0" fontId="154" fillId="0" borderId="0">
      <alignment horizontal="right" vertical="center"/>
    </xf>
    <xf numFmtId="0" fontId="158" fillId="0" borderId="0">
      <alignment horizontal="left" vertical="center"/>
    </xf>
    <xf numFmtId="0" fontId="158" fillId="81" borderId="0">
      <alignment horizontal="right" vertical="top"/>
    </xf>
    <xf numFmtId="0" fontId="160" fillId="0" borderId="0">
      <alignment horizontal="right" vertical="top"/>
    </xf>
    <xf numFmtId="0" fontId="161" fillId="0" borderId="0">
      <alignment horizontal="right" vertical="center"/>
    </xf>
    <xf numFmtId="0" fontId="154" fillId="0" borderId="0">
      <alignment horizontal="right" vertical="center"/>
    </xf>
    <xf numFmtId="0" fontId="158" fillId="81" borderId="0">
      <alignment horizontal="center" vertical="top"/>
    </xf>
    <xf numFmtId="0" fontId="160" fillId="0" borderId="0">
      <alignment horizontal="right" vertical="top"/>
    </xf>
    <xf numFmtId="0" fontId="159" fillId="0" borderId="0">
      <alignment horizontal="center" vertical="center"/>
    </xf>
    <xf numFmtId="0" fontId="162" fillId="0" borderId="0">
      <alignment horizontal="left" vertical="top"/>
    </xf>
    <xf numFmtId="0" fontId="158" fillId="81" borderId="0">
      <alignment horizontal="left" vertical="top"/>
    </xf>
    <xf numFmtId="0" fontId="159" fillId="104" borderId="0">
      <alignment horizontal="right" vertical="center"/>
    </xf>
    <xf numFmtId="0" fontId="162" fillId="0" borderId="0">
      <alignment horizontal="right" vertical="center"/>
    </xf>
    <xf numFmtId="0" fontId="158" fillId="81" borderId="0">
      <alignment horizontal="right" vertical="top"/>
    </xf>
    <xf numFmtId="0" fontId="158" fillId="0" borderId="0">
      <alignment horizontal="right" vertical="top"/>
    </xf>
    <xf numFmtId="0" fontId="163" fillId="0" borderId="0">
      <alignment horizontal="right" vertical="center"/>
    </xf>
    <xf numFmtId="0" fontId="123" fillId="0" borderId="0">
      <alignment horizontal="left" vertical="top"/>
    </xf>
    <xf numFmtId="0" fontId="123" fillId="81" borderId="0">
      <alignment horizontal="left" vertical="top"/>
    </xf>
    <xf numFmtId="0" fontId="164" fillId="3" borderId="0">
      <alignment horizontal="left" vertical="top"/>
    </xf>
    <xf numFmtId="0" fontId="154" fillId="81" borderId="0">
      <alignment horizontal="right" vertical="top"/>
    </xf>
    <xf numFmtId="0" fontId="158" fillId="0" borderId="0">
      <alignment horizontal="left" vertical="center"/>
    </xf>
    <xf numFmtId="0" fontId="158" fillId="0" borderId="0">
      <alignment horizontal="left" vertical="center"/>
    </xf>
    <xf numFmtId="0" fontId="154" fillId="81" borderId="0">
      <alignment horizontal="left" vertical="top"/>
    </xf>
    <xf numFmtId="0" fontId="164" fillId="4" borderId="0">
      <alignment horizontal="left" vertical="top"/>
    </xf>
    <xf numFmtId="0" fontId="158" fillId="81" borderId="0">
      <alignment horizontal="right" vertical="top"/>
    </xf>
    <xf numFmtId="0" fontId="164" fillId="104" borderId="0">
      <alignment horizontal="left" vertical="top"/>
    </xf>
    <xf numFmtId="0" fontId="158" fillId="81" borderId="0">
      <alignment horizontal="right" vertical="top"/>
    </xf>
    <xf numFmtId="0" fontId="164" fillId="8" borderId="0">
      <alignment horizontal="left" vertical="top"/>
    </xf>
    <xf numFmtId="0" fontId="158" fillId="81" borderId="0">
      <alignment horizontal="right" vertical="top"/>
    </xf>
    <xf numFmtId="0" fontId="165" fillId="0" borderId="0">
      <alignment horizontal="right" vertical="center"/>
    </xf>
    <xf numFmtId="0" fontId="159" fillId="0" borderId="0">
      <alignment horizontal="center" vertical="center"/>
    </xf>
    <xf numFmtId="0" fontId="154" fillId="81" borderId="0">
      <alignment horizontal="center" vertical="top"/>
    </xf>
    <xf numFmtId="0" fontId="165" fillId="0" borderId="0">
      <alignment horizontal="right" vertical="center"/>
    </xf>
    <xf numFmtId="0" fontId="165" fillId="0" borderId="0">
      <alignment horizontal="right" vertical="center"/>
    </xf>
    <xf numFmtId="0" fontId="166" fillId="0" borderId="0">
      <alignment horizontal="left" vertical="center"/>
    </xf>
    <xf numFmtId="0" fontId="167" fillId="0" borderId="0">
      <alignment horizontal="center" vertical="center"/>
    </xf>
    <xf numFmtId="0" fontId="157" fillId="0" borderId="0">
      <alignment horizontal="center" vertical="top"/>
    </xf>
    <xf numFmtId="0" fontId="159" fillId="0" borderId="0">
      <alignment horizontal="center" vertical="center"/>
    </xf>
    <xf numFmtId="0" fontId="158" fillId="0" borderId="0">
      <alignment horizontal="right" vertical="top"/>
    </xf>
    <xf numFmtId="0" fontId="158" fillId="0" borderId="0">
      <alignment horizontal="right" vertical="top"/>
    </xf>
    <xf numFmtId="0" fontId="166" fillId="81" borderId="0">
      <alignment horizontal="left" vertical="center"/>
    </xf>
    <xf numFmtId="0" fontId="159" fillId="0" borderId="0">
      <alignment horizontal="center" vertical="center"/>
    </xf>
    <xf numFmtId="0" fontId="154" fillId="0" borderId="0">
      <alignment horizontal="center" vertical="center"/>
    </xf>
    <xf numFmtId="0" fontId="158" fillId="81" borderId="0">
      <alignment horizontal="left" vertical="top"/>
    </xf>
    <xf numFmtId="0" fontId="159" fillId="0" borderId="0">
      <alignment horizontal="center" vertical="center"/>
    </xf>
    <xf numFmtId="0" fontId="159" fillId="0" borderId="0">
      <alignment horizontal="center" vertical="center"/>
    </xf>
    <xf numFmtId="0" fontId="156" fillId="0" borderId="0">
      <alignment horizontal="right" vertical="top"/>
    </xf>
    <xf numFmtId="0" fontId="154" fillId="23" borderId="0">
      <alignment horizontal="center" vertical="center"/>
    </xf>
    <xf numFmtId="0" fontId="167" fillId="23" borderId="0">
      <alignment horizontal="center" vertical="top"/>
    </xf>
    <xf numFmtId="0" fontId="154" fillId="0" borderId="0">
      <alignment horizontal="center" vertical="center"/>
    </xf>
    <xf numFmtId="0" fontId="163" fillId="0" borderId="0">
      <alignment horizontal="center" vertical="center"/>
    </xf>
    <xf numFmtId="0" fontId="154" fillId="81" borderId="0">
      <alignment horizontal="left" vertical="top"/>
    </xf>
    <xf numFmtId="0" fontId="154" fillId="0" borderId="0">
      <alignment horizontal="center" vertical="center"/>
    </xf>
    <xf numFmtId="0" fontId="154" fillId="0" borderId="0">
      <alignment horizontal="center" vertical="center"/>
    </xf>
    <xf numFmtId="0" fontId="167" fillId="23" borderId="0">
      <alignment horizontal="center" vertical="top"/>
    </xf>
    <xf numFmtId="0" fontId="167" fillId="23" borderId="0">
      <alignment horizontal="center" vertical="top"/>
    </xf>
    <xf numFmtId="0" fontId="167" fillId="23" borderId="0">
      <alignment horizontal="center" vertical="center"/>
    </xf>
    <xf numFmtId="0" fontId="154" fillId="23" borderId="0">
      <alignment horizontal="center" vertical="center"/>
    </xf>
    <xf numFmtId="0" fontId="163" fillId="0" borderId="0">
      <alignment horizontal="center" vertical="center"/>
    </xf>
    <xf numFmtId="0" fontId="154" fillId="0" borderId="0">
      <alignment horizontal="center" vertical="center"/>
    </xf>
    <xf numFmtId="0" fontId="158" fillId="81" borderId="0">
      <alignment horizontal="left" vertical="top"/>
    </xf>
    <xf numFmtId="0" fontId="163" fillId="0" borderId="0">
      <alignment horizontal="center" vertical="center"/>
    </xf>
    <xf numFmtId="0" fontId="163" fillId="0" borderId="0">
      <alignment horizontal="center" vertical="center"/>
    </xf>
    <xf numFmtId="0" fontId="167" fillId="8" borderId="0">
      <alignment horizontal="center" vertical="top"/>
    </xf>
    <xf numFmtId="0" fontId="167" fillId="8" borderId="0">
      <alignment horizontal="center" vertical="top"/>
    </xf>
    <xf numFmtId="0" fontId="154" fillId="23" borderId="0">
      <alignment horizontal="center" vertical="center"/>
    </xf>
    <xf numFmtId="0" fontId="154" fillId="0" borderId="0">
      <alignment horizontal="center" vertical="center"/>
    </xf>
    <xf numFmtId="0" fontId="154" fillId="23" borderId="0">
      <alignment horizontal="center" vertical="center"/>
    </xf>
    <xf numFmtId="0" fontId="154" fillId="0" borderId="0">
      <alignment horizontal="right" vertical="center"/>
    </xf>
    <xf numFmtId="0" fontId="158" fillId="3" borderId="0">
      <alignment horizontal="right" vertical="center"/>
    </xf>
    <xf numFmtId="0" fontId="154" fillId="0" borderId="0">
      <alignment horizontal="center" vertical="center"/>
    </xf>
    <xf numFmtId="0" fontId="158" fillId="81" borderId="0">
      <alignment horizontal="left" vertical="top"/>
    </xf>
    <xf numFmtId="0" fontId="154" fillId="0" borderId="0">
      <alignment horizontal="center" vertical="center"/>
    </xf>
    <xf numFmtId="0" fontId="154" fillId="23" borderId="0">
      <alignment horizontal="center" vertical="center"/>
    </xf>
    <xf numFmtId="0" fontId="158" fillId="0" borderId="0">
      <alignment horizontal="right" vertical="center"/>
    </xf>
    <xf numFmtId="0" fontId="161" fillId="0" borderId="0">
      <alignment horizontal="center" vertical="center"/>
    </xf>
    <xf numFmtId="0" fontId="154" fillId="0" borderId="0">
      <alignment horizontal="right" vertical="center"/>
    </xf>
    <xf numFmtId="0" fontId="158" fillId="3" borderId="0">
      <alignment horizontal="right" vertical="center"/>
    </xf>
    <xf numFmtId="0" fontId="154" fillId="0" borderId="0">
      <alignment horizontal="right" vertical="center"/>
    </xf>
    <xf numFmtId="0" fontId="158" fillId="0" borderId="0">
      <alignment horizontal="right" vertical="center"/>
    </xf>
    <xf numFmtId="0" fontId="154" fillId="0" borderId="0">
      <alignment horizontal="right" vertical="center"/>
    </xf>
    <xf numFmtId="0" fontId="154" fillId="81" borderId="0">
      <alignment horizontal="center" vertical="top"/>
    </xf>
    <xf numFmtId="0" fontId="159" fillId="3" borderId="0">
      <alignment horizontal="right" vertical="center"/>
    </xf>
    <xf numFmtId="0" fontId="154" fillId="0" borderId="0">
      <alignment horizontal="right" vertical="center"/>
    </xf>
    <xf numFmtId="0" fontId="159" fillId="3" borderId="0">
      <alignment horizontal="right" vertical="center"/>
    </xf>
    <xf numFmtId="0" fontId="154" fillId="0" borderId="0">
      <alignment horizontal="right" vertical="center"/>
    </xf>
    <xf numFmtId="0" fontId="154" fillId="0" borderId="0">
      <alignment horizontal="right" vertical="center"/>
    </xf>
    <xf numFmtId="0" fontId="154" fillId="0" borderId="0">
      <alignment horizontal="right" vertical="center"/>
    </xf>
    <xf numFmtId="0" fontId="158" fillId="0" borderId="0">
      <alignment horizontal="right" vertical="center"/>
    </xf>
    <xf numFmtId="0" fontId="154" fillId="0" borderId="0">
      <alignment horizontal="left" vertical="center"/>
    </xf>
    <xf numFmtId="0" fontId="154" fillId="81" borderId="0">
      <alignment horizontal="center" vertical="top"/>
    </xf>
    <xf numFmtId="0" fontId="164" fillId="3" borderId="0">
      <alignment horizontal="left" vertical="top"/>
    </xf>
    <xf numFmtId="0" fontId="159" fillId="0" borderId="0">
      <alignment horizontal="right" vertical="center"/>
    </xf>
    <xf numFmtId="0" fontId="161" fillId="23" borderId="0">
      <alignment horizontal="center" vertical="center"/>
    </xf>
    <xf numFmtId="0" fontId="164" fillId="3" borderId="0">
      <alignment horizontal="left" vertical="top"/>
    </xf>
    <xf numFmtId="0" fontId="158" fillId="81" borderId="0">
      <alignment horizontal="center" vertical="top"/>
    </xf>
    <xf numFmtId="0" fontId="158" fillId="0" borderId="0">
      <alignment horizontal="left" vertical="center"/>
    </xf>
    <xf numFmtId="4" fontId="119" fillId="25" borderId="2" applyNumberFormat="0" applyProtection="0">
      <alignment vertical="center"/>
    </xf>
    <xf numFmtId="4" fontId="119" fillId="25" borderId="2" applyNumberFormat="0" applyProtection="0">
      <alignment vertical="center"/>
    </xf>
    <xf numFmtId="4" fontId="120" fillId="25" borderId="2" applyNumberFormat="0" applyProtection="0">
      <alignment vertical="center"/>
    </xf>
    <xf numFmtId="4" fontId="120" fillId="25" borderId="2" applyNumberFormat="0" applyProtection="0">
      <alignment vertical="center"/>
    </xf>
    <xf numFmtId="4" fontId="119" fillId="25" borderId="2" applyNumberFormat="0" applyProtection="0">
      <alignment horizontal="left" vertical="center" indent="1"/>
    </xf>
    <xf numFmtId="4" fontId="119" fillId="25" borderId="2" applyNumberFormat="0" applyProtection="0">
      <alignment horizontal="left" vertical="center" indent="1"/>
    </xf>
    <xf numFmtId="4" fontId="119" fillId="25" borderId="2" applyNumberFormat="0" applyProtection="0">
      <alignment horizontal="left" vertical="center" indent="1"/>
    </xf>
    <xf numFmtId="4" fontId="119" fillId="25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4" fontId="119" fillId="67" borderId="2" applyNumberFormat="0" applyProtection="0">
      <alignment horizontal="right" vertical="center"/>
    </xf>
    <xf numFmtId="4" fontId="119" fillId="67" borderId="2" applyNumberFormat="0" applyProtection="0">
      <alignment horizontal="right" vertical="center"/>
    </xf>
    <xf numFmtId="4" fontId="119" fillId="68" borderId="2" applyNumberFormat="0" applyProtection="0">
      <alignment horizontal="right" vertical="center"/>
    </xf>
    <xf numFmtId="4" fontId="119" fillId="68" borderId="2" applyNumberFormat="0" applyProtection="0">
      <alignment horizontal="right" vertical="center"/>
    </xf>
    <xf numFmtId="4" fontId="119" fillId="69" borderId="2" applyNumberFormat="0" applyProtection="0">
      <alignment horizontal="right" vertical="center"/>
    </xf>
    <xf numFmtId="4" fontId="119" fillId="69" borderId="2" applyNumberFormat="0" applyProtection="0">
      <alignment horizontal="right" vertical="center"/>
    </xf>
    <xf numFmtId="4" fontId="119" fillId="70" borderId="2" applyNumberFormat="0" applyProtection="0">
      <alignment horizontal="right" vertical="center"/>
    </xf>
    <xf numFmtId="4" fontId="119" fillId="70" borderId="2" applyNumberFormat="0" applyProtection="0">
      <alignment horizontal="right" vertical="center"/>
    </xf>
    <xf numFmtId="4" fontId="119" fillId="71" borderId="2" applyNumberFormat="0" applyProtection="0">
      <alignment horizontal="right" vertical="center"/>
    </xf>
    <xf numFmtId="4" fontId="119" fillId="71" borderId="2" applyNumberFormat="0" applyProtection="0">
      <alignment horizontal="right" vertical="center"/>
    </xf>
    <xf numFmtId="4" fontId="119" fillId="72" borderId="2" applyNumberFormat="0" applyProtection="0">
      <alignment horizontal="right" vertical="center"/>
    </xf>
    <xf numFmtId="4" fontId="119" fillId="72" borderId="2" applyNumberFormat="0" applyProtection="0">
      <alignment horizontal="right" vertical="center"/>
    </xf>
    <xf numFmtId="4" fontId="119" fillId="73" borderId="2" applyNumberFormat="0" applyProtection="0">
      <alignment horizontal="right" vertical="center"/>
    </xf>
    <xf numFmtId="4" fontId="119" fillId="73" borderId="2" applyNumberFormat="0" applyProtection="0">
      <alignment horizontal="right" vertical="center"/>
    </xf>
    <xf numFmtId="4" fontId="119" fillId="74" borderId="2" applyNumberFormat="0" applyProtection="0">
      <alignment horizontal="right" vertical="center"/>
    </xf>
    <xf numFmtId="4" fontId="119" fillId="74" borderId="2" applyNumberFormat="0" applyProtection="0">
      <alignment horizontal="right" vertical="center"/>
    </xf>
    <xf numFmtId="4" fontId="119" fillId="75" borderId="2" applyNumberFormat="0" applyProtection="0">
      <alignment horizontal="right" vertical="center"/>
    </xf>
    <xf numFmtId="4" fontId="119" fillId="75" borderId="2" applyNumberFormat="0" applyProtection="0">
      <alignment horizontal="right" vertical="center"/>
    </xf>
    <xf numFmtId="4" fontId="121" fillId="76" borderId="2" applyNumberFormat="0" applyProtection="0">
      <alignment horizontal="left" vertical="center" indent="1"/>
    </xf>
    <xf numFmtId="4" fontId="121" fillId="76" borderId="2" applyNumberFormat="0" applyProtection="0">
      <alignment horizontal="left" vertical="center" indent="1"/>
    </xf>
    <xf numFmtId="4" fontId="119" fillId="77" borderId="46" applyNumberFormat="0" applyProtection="0">
      <alignment horizontal="left" vertical="center" indent="1"/>
    </xf>
    <xf numFmtId="4" fontId="9" fillId="105" borderId="48" applyNumberFormat="0" applyProtection="0">
      <alignment horizontal="left" vertical="center" indent="1"/>
    </xf>
    <xf numFmtId="4" fontId="122" fillId="78" borderId="0" applyNumberFormat="0" applyProtection="0">
      <alignment horizontal="left" vertical="center" indent="1"/>
    </xf>
    <xf numFmtId="4" fontId="9" fillId="105" borderId="48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4" fontId="123" fillId="77" borderId="2" applyNumberFormat="0" applyProtection="0">
      <alignment horizontal="left" vertical="center" indent="1"/>
    </xf>
    <xf numFmtId="4" fontId="123" fillId="77" borderId="2" applyNumberFormat="0" applyProtection="0">
      <alignment horizontal="left" vertical="center" indent="1"/>
    </xf>
    <xf numFmtId="4" fontId="123" fillId="79" borderId="2" applyNumberFormat="0" applyProtection="0">
      <alignment horizontal="left" vertical="center" indent="1"/>
    </xf>
    <xf numFmtId="4" fontId="123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79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80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4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94" fillId="81" borderId="50" applyNumberFormat="0">
      <protection locked="0"/>
    </xf>
    <xf numFmtId="0" fontId="168" fillId="105" borderId="51" applyBorder="0"/>
    <xf numFmtId="4" fontId="119" fillId="82" borderId="2" applyNumberFormat="0" applyProtection="0">
      <alignment vertical="center"/>
    </xf>
    <xf numFmtId="4" fontId="119" fillId="82" borderId="2" applyNumberFormat="0" applyProtection="0">
      <alignment vertical="center"/>
    </xf>
    <xf numFmtId="4" fontId="120" fillId="82" borderId="2" applyNumberFormat="0" applyProtection="0">
      <alignment vertical="center"/>
    </xf>
    <xf numFmtId="4" fontId="120" fillId="82" borderId="2" applyNumberFormat="0" applyProtection="0">
      <alignment vertical="center"/>
    </xf>
    <xf numFmtId="4" fontId="119" fillId="82" borderId="2" applyNumberFormat="0" applyProtection="0">
      <alignment horizontal="left" vertical="center" indent="1"/>
    </xf>
    <xf numFmtId="4" fontId="119" fillId="82" borderId="2" applyNumberFormat="0" applyProtection="0">
      <alignment horizontal="left" vertical="center" indent="1"/>
    </xf>
    <xf numFmtId="4" fontId="119" fillId="82" borderId="2" applyNumberFormat="0" applyProtection="0">
      <alignment horizontal="left" vertical="center" indent="1"/>
    </xf>
    <xf numFmtId="4" fontId="119" fillId="82" borderId="2" applyNumberFormat="0" applyProtection="0">
      <alignment horizontal="left" vertical="center" indent="1"/>
    </xf>
    <xf numFmtId="4" fontId="119" fillId="77" borderId="2" applyNumberFormat="0" applyProtection="0">
      <alignment horizontal="right" vertical="center"/>
    </xf>
    <xf numFmtId="4" fontId="119" fillId="77" borderId="2" applyNumberFormat="0" applyProtection="0">
      <alignment horizontal="right" vertical="center"/>
    </xf>
    <xf numFmtId="4" fontId="120" fillId="77" borderId="2" applyNumberFormat="0" applyProtection="0">
      <alignment horizontal="right" vertical="center"/>
    </xf>
    <xf numFmtId="4" fontId="120" fillId="77" borderId="2" applyNumberFormat="0" applyProtection="0">
      <alignment horizontal="right" vertical="center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20" fillId="66" borderId="2" applyNumberFormat="0" applyProtection="0">
      <alignment horizontal="left" vertical="center" indent="1"/>
    </xf>
    <xf numFmtId="0" fontId="124" fillId="0" borderId="0"/>
    <xf numFmtId="4" fontId="169" fillId="106" borderId="48" applyNumberFormat="0" applyProtection="0">
      <alignment horizontal="left" vertical="center" indent="1"/>
    </xf>
    <xf numFmtId="0" fontId="143" fillId="107" borderId="19"/>
    <xf numFmtId="4" fontId="125" fillId="77" borderId="2" applyNumberFormat="0" applyProtection="0">
      <alignment horizontal="right" vertical="center"/>
    </xf>
    <xf numFmtId="4" fontId="125" fillId="77" borderId="2" applyNumberFormat="0" applyProtection="0">
      <alignment horizontal="right" vertical="center"/>
    </xf>
    <xf numFmtId="0" fontId="170" fillId="0" borderId="0" applyNumberFormat="0" applyFill="0" applyBorder="0" applyAlignment="0" applyProtection="0"/>
    <xf numFmtId="177" fontId="126" fillId="83" borderId="0">
      <alignment horizontal="right" vertical="top"/>
    </xf>
    <xf numFmtId="38" fontId="126" fillId="83" borderId="0">
      <alignment horizontal="right" vertical="top"/>
    </xf>
    <xf numFmtId="0" fontId="16" fillId="0" borderId="6" applyNumberFormat="0" applyFill="0" applyAlignment="0" applyProtection="0"/>
    <xf numFmtId="0" fontId="21" fillId="0" borderId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0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150" fillId="16" borderId="0" applyNumberFormat="0" applyBorder="0" applyAlignment="0" applyProtection="0"/>
    <xf numFmtId="0" fontId="8" fillId="16" borderId="0" applyNumberFormat="0" applyBorder="0" applyAlignment="0" applyProtection="0"/>
    <xf numFmtId="0" fontId="152" fillId="109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0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151" fillId="16" borderId="0" applyNumberFormat="0" applyBorder="0" applyAlignment="0" applyProtection="0"/>
    <xf numFmtId="0" fontId="8" fillId="108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150" fillId="17" borderId="0" applyNumberFormat="0" applyBorder="0" applyAlignment="0" applyProtection="0"/>
    <xf numFmtId="0" fontId="8" fillId="17" borderId="0" applyNumberFormat="0" applyBorder="0" applyAlignment="0" applyProtection="0"/>
    <xf numFmtId="0" fontId="152" fillId="110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151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50" fillId="18" borderId="0" applyNumberFormat="0" applyBorder="0" applyAlignment="0" applyProtection="0"/>
    <xf numFmtId="0" fontId="8" fillId="18" borderId="0" applyNumberFormat="0" applyBorder="0" applyAlignment="0" applyProtection="0"/>
    <xf numFmtId="0" fontId="152" fillId="11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51" fillId="18" borderId="0" applyNumberFormat="0" applyBorder="0" applyAlignment="0" applyProtection="0"/>
    <xf numFmtId="0" fontId="8" fillId="1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0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50" fillId="13" borderId="0" applyNumberFormat="0" applyBorder="0" applyAlignment="0" applyProtection="0"/>
    <xf numFmtId="0" fontId="8" fillId="13" borderId="0" applyNumberFormat="0" applyBorder="0" applyAlignment="0" applyProtection="0"/>
    <xf numFmtId="0" fontId="152" fillId="112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0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51" fillId="13" borderId="0" applyNumberFormat="0" applyBorder="0" applyAlignment="0" applyProtection="0"/>
    <xf numFmtId="0" fontId="8" fillId="105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50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51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50" fillId="19" borderId="0" applyNumberFormat="0" applyBorder="0" applyAlignment="0" applyProtection="0"/>
    <xf numFmtId="0" fontId="8" fillId="19" borderId="0" applyNumberFormat="0" applyBorder="0" applyAlignment="0" applyProtection="0"/>
    <xf numFmtId="0" fontId="152" fillId="113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51" fillId="19" borderId="0" applyNumberFormat="0" applyBorder="0" applyAlignment="0" applyProtection="0"/>
    <xf numFmtId="0" fontId="8" fillId="17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22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71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72" fillId="98" borderId="52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72" fillId="98" borderId="52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22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42" fillId="7" borderId="1" applyNumberFormat="0" applyAlignment="0" applyProtection="0"/>
    <xf numFmtId="0" fontId="42" fillId="7" borderId="1" applyNumberFormat="0" applyAlignment="0" applyProtection="0"/>
    <xf numFmtId="0" fontId="10" fillId="22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41" fillId="114" borderId="0" applyNumberFormat="0" applyBorder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81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73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74" fillId="115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74" fillId="115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81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75" fillId="20" borderId="2" applyNumberFormat="0" applyAlignment="0" applyProtection="0"/>
    <xf numFmtId="0" fontId="175" fillId="20" borderId="2" applyNumberFormat="0" applyAlignment="0" applyProtection="0"/>
    <xf numFmtId="0" fontId="11" fillId="81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76" fillId="81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77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78" fillId="115" borderId="5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78" fillId="115" borderId="5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76" fillId="81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79" fillId="20" borderId="1" applyNumberFormat="0" applyAlignment="0" applyProtection="0"/>
    <xf numFmtId="0" fontId="179" fillId="20" borderId="1" applyNumberFormat="0" applyAlignment="0" applyProtection="0"/>
    <xf numFmtId="0" fontId="176" fillId="81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200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1" fontId="20" fillId="0" borderId="0" applyFont="0" applyFill="0" applyBorder="0" applyAlignment="0" applyProtection="0"/>
    <xf numFmtId="0" fontId="41" fillId="0" borderId="0"/>
    <xf numFmtId="200" fontId="21" fillId="0" borderId="0" applyFont="0" applyFill="0" applyBorder="0" applyAlignment="0" applyProtection="0"/>
    <xf numFmtId="0" fontId="16" fillId="0" borderId="6" applyNumberFormat="0" applyFill="0" applyAlignment="0" applyProtection="0"/>
    <xf numFmtId="0" fontId="27" fillId="4" borderId="0" applyNumberFormat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16" fillId="0" borderId="6" applyNumberFormat="0" applyFill="0" applyAlignment="0" applyProtection="0"/>
    <xf numFmtId="0" fontId="11" fillId="20" borderId="2" applyNumberForma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4" fillId="0" borderId="9" applyNumberFormat="0" applyFill="0" applyAlignment="0" applyProtection="0"/>
    <xf numFmtId="0" fontId="27" fillId="4" borderId="0" applyNumberFormat="0" applyBorder="0" applyAlignment="0" applyProtection="0"/>
    <xf numFmtId="0" fontId="17" fillId="21" borderId="7" applyNumberFormat="0" applyAlignment="0" applyProtection="0"/>
    <xf numFmtId="0" fontId="22" fillId="3" borderId="0" applyNumberFormat="0" applyBorder="0" applyAlignment="0" applyProtection="0"/>
    <xf numFmtId="0" fontId="27" fillId="4" borderId="0" applyNumberFormat="0" applyBorder="0" applyAlignment="0" applyProtection="0"/>
    <xf numFmtId="0" fontId="22" fillId="3" borderId="0" applyNumberFormat="0" applyBorder="0" applyAlignment="0" applyProtection="0"/>
    <xf numFmtId="0" fontId="27" fillId="4" borderId="0" applyNumberFormat="0" applyBorder="0" applyAlignment="0" applyProtection="0"/>
    <xf numFmtId="0" fontId="22" fillId="3" borderId="0" applyNumberFormat="0" applyBorder="0" applyAlignment="0" applyProtection="0"/>
    <xf numFmtId="0" fontId="27" fillId="4" borderId="0" applyNumberFormat="0" applyBorder="0" applyAlignment="0" applyProtection="0"/>
    <xf numFmtId="0" fontId="22" fillId="3" borderId="0" applyNumberFormat="0" applyBorder="0" applyAlignment="0" applyProtection="0"/>
    <xf numFmtId="0" fontId="27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23" borderId="8" applyNumberFormat="0" applyFont="0" applyAlignment="0" applyProtection="0"/>
    <xf numFmtId="0" fontId="19" fillId="22" borderId="0" applyNumberFormat="0" applyBorder="0" applyAlignment="0" applyProtection="0"/>
    <xf numFmtId="0" fontId="21" fillId="23" borderId="8" applyNumberFormat="0" applyFont="0" applyAlignment="0" applyProtection="0"/>
    <xf numFmtId="0" fontId="19" fillId="22" borderId="0" applyNumberFormat="0" applyBorder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80" fillId="0" borderId="5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80" fillId="0" borderId="5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81" fillId="0" borderId="3" applyNumberFormat="0" applyFill="0" applyAlignment="0" applyProtection="0"/>
    <xf numFmtId="0" fontId="180" fillId="0" borderId="5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82" fillId="0" borderId="5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82" fillId="0" borderId="5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83" fillId="0" borderId="4" applyNumberFormat="0" applyFill="0" applyAlignment="0" applyProtection="0"/>
    <xf numFmtId="0" fontId="182" fillId="0" borderId="5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84" fillId="0" borderId="5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84" fillId="0" borderId="5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85" fillId="0" borderId="5" applyNumberFormat="0" applyFill="0" applyAlignment="0" applyProtection="0"/>
    <xf numFmtId="0" fontId="184" fillId="0" borderId="5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5" fillId="0" borderId="0" applyNumberFormat="0" applyFill="0" applyBorder="0" applyAlignment="0" applyProtection="0"/>
    <xf numFmtId="0" fontId="18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0" fillId="0" borderId="42" applyBorder="0">
      <alignment horizontal="center" vertical="center" wrapText="1"/>
    </xf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5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8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53" fillId="0" borderId="57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53" fillId="0" borderId="57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5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87" fillId="0" borderId="6" applyNumberFormat="0" applyFill="0" applyAlignment="0" applyProtection="0"/>
    <xf numFmtId="0" fontId="187" fillId="0" borderId="6" applyNumberFormat="0" applyFill="0" applyAlignment="0" applyProtection="0"/>
    <xf numFmtId="0" fontId="16" fillId="0" borderId="5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8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9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31" fillId="0" borderId="0">
      <alignment horizontal="centerContinuous" vertical="center" wrapText="1"/>
    </xf>
    <xf numFmtId="0" fontId="131" fillId="0" borderId="0">
      <alignment horizontal="center" vertical="center" wrapText="1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1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2" fillId="22" borderId="0" applyNumberFormat="0" applyBorder="0" applyAlignment="0" applyProtection="0"/>
    <xf numFmtId="0" fontId="19" fillId="22" borderId="0" applyNumberFormat="0" applyBorder="0" applyAlignment="0" applyProtection="0"/>
    <xf numFmtId="0" fontId="193" fillId="98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1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4" fillId="22" borderId="0" applyNumberFormat="0" applyBorder="0" applyAlignment="0" applyProtection="0"/>
    <xf numFmtId="0" fontId="191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0" fillId="0" borderId="0"/>
    <xf numFmtId="4" fontId="21" fillId="0" borderId="0">
      <alignment vertical="center"/>
    </xf>
    <xf numFmtId="0" fontId="2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9" fontId="91" fillId="0" borderId="0" applyBorder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4" fontId="21" fillId="0" borderId="0">
      <alignment vertical="center"/>
    </xf>
    <xf numFmtId="0" fontId="29" fillId="0" borderId="0"/>
    <xf numFmtId="0" fontId="7" fillId="0" borderId="0"/>
    <xf numFmtId="4" fontId="21" fillId="0" borderId="0">
      <alignment vertical="center"/>
    </xf>
    <xf numFmtId="0" fontId="29" fillId="0" borderId="0"/>
    <xf numFmtId="4" fontId="21" fillId="0" borderId="0">
      <alignment vertical="center"/>
    </xf>
    <xf numFmtId="0" fontId="29" fillId="0" borderId="0"/>
    <xf numFmtId="4" fontId="21" fillId="0" borderId="0">
      <alignment vertical="center"/>
    </xf>
    <xf numFmtId="0" fontId="29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5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5" fillId="0" borderId="0">
      <alignment horizontal="left" vertical="top" wrapText="1"/>
    </xf>
    <xf numFmtId="0" fontId="7" fillId="0" borderId="0"/>
    <xf numFmtId="0" fontId="7" fillId="0" borderId="0"/>
    <xf numFmtId="0" fontId="123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20" fillId="0" borderId="0"/>
    <xf numFmtId="0" fontId="41" fillId="0" borderId="0"/>
    <xf numFmtId="0" fontId="21" fillId="0" borderId="0"/>
    <xf numFmtId="0" fontId="21" fillId="0" borderId="0"/>
    <xf numFmtId="0" fontId="7" fillId="0" borderId="0"/>
    <xf numFmtId="0" fontId="20" fillId="0" borderId="0"/>
    <xf numFmtId="0" fontId="21" fillId="0" borderId="0"/>
    <xf numFmtId="0" fontId="123" fillId="0" borderId="0"/>
    <xf numFmtId="4" fontId="21" fillId="0" borderId="0">
      <alignment vertical="center"/>
    </xf>
    <xf numFmtId="0" fontId="7" fillId="0" borderId="0"/>
    <xf numFmtId="0" fontId="123" fillId="0" borderId="0"/>
    <xf numFmtId="0" fontId="94" fillId="116" borderId="0"/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5" fillId="0" borderId="0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123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143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7" fillId="0" borderId="0"/>
    <xf numFmtId="0" fontId="20" fillId="0" borderId="0"/>
    <xf numFmtId="0" fontId="20" fillId="0" borderId="0"/>
    <xf numFmtId="0" fontId="21" fillId="0" borderId="0"/>
    <xf numFmtId="0" fontId="196" fillId="0" borderId="0"/>
    <xf numFmtId="0" fontId="7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7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7" fillId="0" borderId="0"/>
    <xf numFmtId="0" fontId="21" fillId="0" borderId="0"/>
    <xf numFmtId="0" fontId="20" fillId="0" borderId="0"/>
    <xf numFmtId="0" fontId="21" fillId="0" borderId="0"/>
    <xf numFmtId="0" fontId="7" fillId="0" borderId="0"/>
    <xf numFmtId="0" fontId="20" fillId="0" borderId="0"/>
    <xf numFmtId="0" fontId="21" fillId="0" borderId="0"/>
    <xf numFmtId="0" fontId="7" fillId="0" borderId="0"/>
    <xf numFmtId="0" fontId="20" fillId="0" borderId="0"/>
    <xf numFmtId="0" fontId="21" fillId="0" borderId="0"/>
    <xf numFmtId="0" fontId="7" fillId="0" borderId="0"/>
    <xf numFmtId="0" fontId="20" fillId="0" borderId="0"/>
    <xf numFmtId="0" fontId="21" fillId="0" borderId="0"/>
    <xf numFmtId="0" fontId="7" fillId="0" borderId="0"/>
    <xf numFmtId="0" fontId="21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0" fillId="0" borderId="0"/>
    <xf numFmtId="0" fontId="7" fillId="0" borderId="0"/>
    <xf numFmtId="0" fontId="20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7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7" fillId="0" borderId="0"/>
    <xf numFmtId="0" fontId="7" fillId="0" borderId="0"/>
    <xf numFmtId="0" fontId="20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20" fillId="0" borderId="0" applyNumberFormat="0" applyFont="0" applyFill="0" applyBorder="0" applyAlignment="0" applyProtection="0">
      <alignment vertical="top"/>
    </xf>
    <xf numFmtId="0" fontId="21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197" fillId="0" borderId="0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7" fillId="0" borderId="0"/>
    <xf numFmtId="0" fontId="21" fillId="0" borderId="0"/>
    <xf numFmtId="0" fontId="144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49" fontId="91" fillId="0" borderId="0" applyBorder="0">
      <alignment vertical="top"/>
    </xf>
    <xf numFmtId="0" fontId="7" fillId="0" borderId="0"/>
    <xf numFmtId="0" fontId="20" fillId="0" borderId="0" applyNumberFormat="0" applyFont="0" applyFill="0" applyBorder="0" applyAlignment="0" applyProtection="0">
      <alignment vertical="top"/>
    </xf>
    <xf numFmtId="0" fontId="7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0" fontId="7" fillId="0" borderId="0"/>
    <xf numFmtId="4" fontId="21" fillId="0" borderId="0">
      <alignment vertical="center"/>
    </xf>
    <xf numFmtId="0" fontId="7" fillId="0" borderId="0"/>
    <xf numFmtId="0" fontId="20" fillId="0" borderId="0" applyNumberFormat="0" applyFont="0" applyFill="0" applyBorder="0" applyAlignment="0" applyProtection="0">
      <alignment vertical="top"/>
    </xf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148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148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3" borderId="0" applyNumberFormat="0" applyBorder="0" applyAlignment="0" applyProtection="0"/>
    <xf numFmtId="0" fontId="148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148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148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3" borderId="0" applyNumberFormat="0" applyBorder="0" applyAlignment="0" applyProtection="0"/>
    <xf numFmtId="0" fontId="148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148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148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22" borderId="0" applyNumberFormat="0" applyBorder="0" applyAlignment="0" applyProtection="0"/>
    <xf numFmtId="0" fontId="148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148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148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23" borderId="0" applyNumberFormat="0" applyBorder="0" applyAlignment="0" applyProtection="0"/>
    <xf numFmtId="0" fontId="148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0" borderId="0"/>
    <xf numFmtId="200" fontId="7" fillId="0" borderId="0" applyFont="0" applyFill="0" applyBorder="0" applyAlignment="0" applyProtection="0"/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21" fillId="0" borderId="0"/>
    <xf numFmtId="0" fontId="20" fillId="0" borderId="0"/>
    <xf numFmtId="0" fontId="20" fillId="0" borderId="0"/>
    <xf numFmtId="0" fontId="7" fillId="0" borderId="0"/>
    <xf numFmtId="49" fontId="91" fillId="0" borderId="0" applyBorder="0">
      <alignment vertical="top"/>
    </xf>
    <xf numFmtId="0" fontId="20" fillId="0" borderId="0"/>
    <xf numFmtId="0" fontId="7" fillId="0" borderId="0"/>
    <xf numFmtId="0" fontId="20" fillId="0" borderId="0"/>
    <xf numFmtId="49" fontId="91" fillId="0" borderId="0" applyBorder="0">
      <alignment vertical="top"/>
    </xf>
    <xf numFmtId="0" fontId="7" fillId="0" borderId="0"/>
    <xf numFmtId="0" fontId="20" fillId="0" borderId="0"/>
    <xf numFmtId="0" fontId="102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/>
    <xf numFmtId="0" fontId="20" fillId="0" borderId="0"/>
    <xf numFmtId="9" fontId="21" fillId="0" borderId="0" applyFont="0" applyFill="0" applyBorder="0" applyAlignment="0" applyProtection="0"/>
    <xf numFmtId="0" fontId="7" fillId="0" borderId="0"/>
    <xf numFmtId="0" fontId="20" fillId="0" borderId="0"/>
    <xf numFmtId="0" fontId="91" fillId="0" borderId="0">
      <alignment horizontal="left" vertical="center"/>
    </xf>
    <xf numFmtId="0" fontId="48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198" fillId="0" borderId="0"/>
    <xf numFmtId="0" fontId="25" fillId="0" borderId="0"/>
    <xf numFmtId="0" fontId="20" fillId="0" borderId="0"/>
    <xf numFmtId="0" fontId="51" fillId="0" borderId="0"/>
    <xf numFmtId="0" fontId="20" fillId="0" borderId="0"/>
    <xf numFmtId="0" fontId="198" fillId="0" borderId="0"/>
    <xf numFmtId="0" fontId="7" fillId="0" borderId="0"/>
    <xf numFmtId="0" fontId="7" fillId="8" borderId="0" applyNumberFormat="0" applyBorder="0" applyAlignment="0" applyProtection="0"/>
    <xf numFmtId="0" fontId="148" fillId="2" borderId="0" applyNumberFormat="0" applyBorder="0" applyAlignment="0" applyProtection="0"/>
    <xf numFmtId="0" fontId="20" fillId="0" borderId="0"/>
    <xf numFmtId="0" fontId="20" fillId="0" borderId="0"/>
    <xf numFmtId="0" fontId="7" fillId="9" borderId="0" applyNumberFormat="0" applyBorder="0" applyAlignment="0" applyProtection="0"/>
    <xf numFmtId="0" fontId="148" fillId="3" borderId="0" applyNumberFormat="0" applyBorder="0" applyAlignment="0" applyProtection="0"/>
    <xf numFmtId="0" fontId="20" fillId="0" borderId="0"/>
    <xf numFmtId="0" fontId="7" fillId="23" borderId="0" applyNumberFormat="0" applyBorder="0" applyAlignment="0" applyProtection="0"/>
    <xf numFmtId="0" fontId="148" fillId="4" borderId="0" applyNumberFormat="0" applyBorder="0" applyAlignment="0" applyProtection="0"/>
    <xf numFmtId="0" fontId="7" fillId="7" borderId="0" applyNumberFormat="0" applyBorder="0" applyAlignment="0" applyProtection="0"/>
    <xf numFmtId="0" fontId="148" fillId="5" borderId="0" applyNumberFormat="0" applyBorder="0" applyAlignment="0" applyProtection="0"/>
    <xf numFmtId="0" fontId="148" fillId="6" borderId="0" applyNumberFormat="0" applyBorder="0" applyAlignment="0" applyProtection="0"/>
    <xf numFmtId="0" fontId="7" fillId="23" borderId="0" applyNumberFormat="0" applyBorder="0" applyAlignment="0" applyProtection="0"/>
    <xf numFmtId="0" fontId="148" fillId="7" borderId="0" applyNumberFormat="0" applyBorder="0" applyAlignment="0" applyProtection="0"/>
    <xf numFmtId="0" fontId="7" fillId="6" borderId="0" applyNumberFormat="0" applyBorder="0" applyAlignment="0" applyProtection="0"/>
    <xf numFmtId="0" fontId="148" fillId="8" borderId="0" applyNumberFormat="0" applyBorder="0" applyAlignment="0" applyProtection="0"/>
    <xf numFmtId="0" fontId="148" fillId="9" borderId="0" applyNumberFormat="0" applyBorder="0" applyAlignment="0" applyProtection="0"/>
    <xf numFmtId="0" fontId="7" fillId="22" borderId="0" applyNumberFormat="0" applyBorder="0" applyAlignment="0" applyProtection="0"/>
    <xf numFmtId="0" fontId="148" fillId="10" borderId="0" applyNumberFormat="0" applyBorder="0" applyAlignment="0" applyProtection="0"/>
    <xf numFmtId="0" fontId="7" fillId="3" borderId="0" applyNumberFormat="0" applyBorder="0" applyAlignment="0" applyProtection="0"/>
    <xf numFmtId="0" fontId="148" fillId="5" borderId="0" applyNumberFormat="0" applyBorder="0" applyAlignment="0" applyProtection="0"/>
    <xf numFmtId="0" fontId="7" fillId="6" borderId="0" applyNumberFormat="0" applyBorder="0" applyAlignment="0" applyProtection="0"/>
    <xf numFmtId="0" fontId="148" fillId="8" borderId="0" applyNumberFormat="0" applyBorder="0" applyAlignment="0" applyProtection="0"/>
    <xf numFmtId="0" fontId="7" fillId="23" borderId="0" applyNumberFormat="0" applyBorder="0" applyAlignment="0" applyProtection="0"/>
    <xf numFmtId="0" fontId="148" fillId="11" borderId="0" applyNumberFormat="0" applyBorder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200" fontId="7" fillId="0" borderId="0" applyFont="0" applyFill="0" applyBorder="0" applyAlignment="0" applyProtection="0"/>
    <xf numFmtId="0" fontId="91" fillId="0" borderId="0">
      <alignment horizontal="left" vertical="center"/>
    </xf>
    <xf numFmtId="0" fontId="91" fillId="0" borderId="0">
      <alignment horizontal="left" vertical="center"/>
    </xf>
    <xf numFmtId="49" fontId="91" fillId="75" borderId="0" applyBorder="0">
      <alignment vertical="top"/>
    </xf>
    <xf numFmtId="0" fontId="48" fillId="0" borderId="0"/>
    <xf numFmtId="0" fontId="91" fillId="0" borderId="0">
      <alignment horizontal="left" vertical="center"/>
    </xf>
    <xf numFmtId="0" fontId="91" fillId="0" borderId="0">
      <alignment horizontal="left" vertical="center"/>
    </xf>
    <xf numFmtId="0" fontId="91" fillId="0" borderId="0">
      <alignment horizontal="left" vertical="center"/>
    </xf>
    <xf numFmtId="0" fontId="91" fillId="0" borderId="0">
      <alignment horizontal="left" vertical="center"/>
    </xf>
    <xf numFmtId="167" fontId="91" fillId="25" borderId="0">
      <protection locked="0"/>
    </xf>
    <xf numFmtId="0" fontId="142" fillId="0" borderId="0" applyNumberFormat="0" applyFill="0" applyBorder="0" applyAlignment="0" applyProtection="0">
      <alignment vertical="top"/>
      <protection locked="0"/>
    </xf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95" fillId="0" borderId="0">
      <alignment horizontal="left" vertical="top" wrapText="1"/>
    </xf>
    <xf numFmtId="0" fontId="7" fillId="0" borderId="0"/>
    <xf numFmtId="4" fontId="21" fillId="0" borderId="0">
      <alignment vertical="center"/>
    </xf>
    <xf numFmtId="0" fontId="7" fillId="0" borderId="0"/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21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49" fontId="91" fillId="0" borderId="0" applyBorder="0">
      <alignment vertical="top"/>
    </xf>
    <xf numFmtId="0" fontId="20" fillId="0" borderId="0"/>
    <xf numFmtId="0" fontId="20" fillId="0" borderId="0"/>
    <xf numFmtId="49" fontId="91" fillId="0" borderId="0" applyBorder="0">
      <alignment vertical="top"/>
    </xf>
    <xf numFmtId="0" fontId="20" fillId="0" borderId="0"/>
    <xf numFmtId="0" fontId="102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14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0" fontId="21" fillId="0" borderId="0"/>
    <xf numFmtId="4" fontId="21" fillId="0" borderId="0">
      <alignment vertical="center"/>
    </xf>
    <xf numFmtId="0" fontId="21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49" fontId="91" fillId="0" borderId="0" applyBorder="0">
      <alignment vertical="top"/>
    </xf>
    <xf numFmtId="4" fontId="21" fillId="0" borderId="0">
      <alignment vertical="center"/>
    </xf>
    <xf numFmtId="0" fontId="7" fillId="0" borderId="0"/>
    <xf numFmtId="0" fontId="20" fillId="0" borderId="0"/>
    <xf numFmtId="4" fontId="21" fillId="0" borderId="0">
      <alignment vertical="center"/>
    </xf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21" fillId="0" borderId="0"/>
    <xf numFmtId="0" fontId="21" fillId="0" borderId="0"/>
    <xf numFmtId="0" fontId="199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4" fontId="21" fillId="0" borderId="0">
      <alignment vertical="center"/>
    </xf>
    <xf numFmtId="0" fontId="29" fillId="0" borderId="0"/>
    <xf numFmtId="0" fontId="20" fillId="0" borderId="0"/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0" fontId="20" fillId="0" borderId="0"/>
    <xf numFmtId="4" fontId="21" fillId="0" borderId="0">
      <alignment vertical="center"/>
    </xf>
    <xf numFmtId="0" fontId="7" fillId="0" borderId="0"/>
    <xf numFmtId="49" fontId="91" fillId="0" borderId="0" applyBorder="0">
      <alignment vertical="top"/>
    </xf>
    <xf numFmtId="0" fontId="20" fillId="0" borderId="0"/>
    <xf numFmtId="4" fontId="21" fillId="0" borderId="0">
      <alignment vertical="center"/>
    </xf>
    <xf numFmtId="0" fontId="2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4" fontId="21" fillId="0" borderId="0">
      <alignment vertical="center"/>
    </xf>
    <xf numFmtId="0" fontId="20" fillId="0" borderId="0"/>
    <xf numFmtId="4" fontId="21" fillId="0" borderId="0">
      <alignment vertical="center"/>
    </xf>
    <xf numFmtId="0" fontId="195" fillId="0" borderId="0">
      <alignment horizontal="left" vertical="top" wrapText="1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9" fontId="91" fillId="0" borderId="0" applyBorder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00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01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21" fillId="23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4" fillId="97" borderId="52" applyNumberFormat="0" applyFont="0" applyAlignment="0" applyProtection="0"/>
    <xf numFmtId="0" fontId="94" fillId="97" borderId="52" applyNumberFormat="0" applyFont="0" applyAlignment="0" applyProtection="0"/>
    <xf numFmtId="0" fontId="20" fillId="23" borderId="8" applyNumberFormat="0" applyFont="0" applyAlignment="0" applyProtection="0"/>
    <xf numFmtId="0" fontId="48" fillId="39" borderId="37" applyNumberFormat="0" applyFont="0" applyAlignment="0" applyProtection="0"/>
    <xf numFmtId="0" fontId="20" fillId="23" borderId="8" applyNumberFormat="0" applyFont="0" applyAlignment="0" applyProtection="0"/>
    <xf numFmtId="0" fontId="48" fillId="39" borderId="37" applyNumberFormat="0" applyFont="0" applyAlignment="0" applyProtection="0"/>
    <xf numFmtId="0" fontId="20" fillId="23" borderId="8" applyNumberFormat="0" applyFont="0" applyAlignment="0" applyProtection="0"/>
    <xf numFmtId="0" fontId="48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203" fillId="0" borderId="0"/>
    <xf numFmtId="168" fontId="91" fillId="25" borderId="0">
      <protection locked="0"/>
    </xf>
    <xf numFmtId="197" fontId="91" fillId="25" borderId="0">
      <protection locked="0"/>
    </xf>
    <xf numFmtId="0" fontId="141" fillId="0" borderId="0" applyNumberFormat="0" applyFill="0" applyBorder="0" applyAlignment="0" applyProtection="0">
      <alignment vertical="top"/>
      <protection locked="0"/>
    </xf>
    <xf numFmtId="0" fontId="204" fillId="0" borderId="0" applyNumberFormat="0" applyFill="0" applyBorder="0" applyAlignment="0" applyProtection="0">
      <alignment vertical="top"/>
      <protection locked="0"/>
    </xf>
    <xf numFmtId="0" fontId="48" fillId="0" borderId="0"/>
    <xf numFmtId="0" fontId="91" fillId="0" borderId="0">
      <alignment horizontal="left" vertical="center"/>
    </xf>
    <xf numFmtId="0" fontId="205" fillId="75" borderId="0" applyNumberFormat="0" applyBorder="0" applyAlignment="0">
      <alignment horizontal="left" vertical="center"/>
    </xf>
    <xf numFmtId="0" fontId="20" fillId="0" borderId="0"/>
    <xf numFmtId="0" fontId="91" fillId="0" borderId="0">
      <alignment horizontal="left" vertical="center"/>
    </xf>
    <xf numFmtId="0" fontId="91" fillId="0" borderId="0">
      <alignment horizontal="left" vertical="center"/>
    </xf>
    <xf numFmtId="0" fontId="91" fillId="0" borderId="0">
      <alignment horizontal="left" vertical="center"/>
    </xf>
    <xf numFmtId="0" fontId="91" fillId="0" borderId="0">
      <alignment horizontal="left" vertical="center"/>
    </xf>
    <xf numFmtId="0" fontId="141" fillId="0" borderId="0" applyNumberFormat="0" applyFill="0" applyBorder="0" applyAlignment="0" applyProtection="0">
      <alignment vertical="top"/>
      <protection locked="0"/>
    </xf>
    <xf numFmtId="0" fontId="91" fillId="0" borderId="0">
      <alignment horizontal="left" vertical="center"/>
    </xf>
    <xf numFmtId="0" fontId="91" fillId="0" borderId="0">
      <alignment horizontal="left" vertical="center"/>
    </xf>
    <xf numFmtId="0" fontId="91" fillId="0" borderId="0">
      <alignment horizontal="left" vertical="center"/>
    </xf>
    <xf numFmtId="0" fontId="7" fillId="0" borderId="0"/>
    <xf numFmtId="0" fontId="91" fillId="0" borderId="0">
      <alignment horizontal="left" vertical="center"/>
    </xf>
    <xf numFmtId="0" fontId="48" fillId="0" borderId="0"/>
    <xf numFmtId="0" fontId="21" fillId="0" borderId="0"/>
    <xf numFmtId="0" fontId="7" fillId="0" borderId="0"/>
    <xf numFmtId="0" fontId="48" fillId="0" borderId="0"/>
    <xf numFmtId="9" fontId="51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0" fillId="3" borderId="0" applyNumberFormat="0" applyBorder="0" applyAlignment="0" applyProtection="0"/>
    <xf numFmtId="164" fontId="48" fillId="0" borderId="0" applyFont="0" applyFill="0" applyBorder="0" applyAlignment="0" applyProtection="0"/>
    <xf numFmtId="0" fontId="20" fillId="23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20" fillId="0" borderId="0"/>
    <xf numFmtId="164" fontId="21" fillId="0" borderId="0" applyFont="0" applyFill="0" applyBorder="0" applyAlignment="0" applyProtection="0"/>
    <xf numFmtId="0" fontId="22" fillId="5" borderId="0" applyNumberFormat="0" applyBorder="0" applyAlignment="0" applyProtection="0"/>
    <xf numFmtId="0" fontId="7" fillId="0" borderId="0"/>
    <xf numFmtId="0" fontId="7" fillId="0" borderId="0"/>
    <xf numFmtId="0" fontId="195" fillId="0" borderId="0">
      <alignment horizontal="left" vertical="top" wrapText="1"/>
    </xf>
    <xf numFmtId="4" fontId="21" fillId="0" borderId="0">
      <alignment vertical="center"/>
    </xf>
    <xf numFmtId="0" fontId="24" fillId="0" borderId="9" applyNumberFormat="0" applyFill="0" applyAlignment="0" applyProtection="0"/>
    <xf numFmtId="0" fontId="20" fillId="23" borderId="8" applyNumberFormat="0" applyFont="0" applyAlignment="0" applyProtection="0"/>
    <xf numFmtId="0" fontId="7" fillId="0" borderId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20" fillId="23" borderId="8" applyNumberFormat="0" applyFont="0" applyAlignment="0" applyProtection="0"/>
    <xf numFmtId="49" fontId="91" fillId="0" borderId="0" applyBorder="0">
      <alignment vertical="top"/>
    </xf>
    <xf numFmtId="164" fontId="48" fillId="0" borderId="0" applyFont="0" applyFill="0" applyBorder="0" applyAlignment="0" applyProtection="0"/>
    <xf numFmtId="0" fontId="143" fillId="0" borderId="0"/>
    <xf numFmtId="4" fontId="21" fillId="0" borderId="0">
      <alignment vertical="center"/>
    </xf>
    <xf numFmtId="49" fontId="91" fillId="0" borderId="0" applyBorder="0">
      <alignment vertical="top"/>
    </xf>
    <xf numFmtId="9" fontId="21" fillId="0" borderId="0" applyFont="0" applyFill="0" applyBorder="0" applyAlignment="0" applyProtection="0"/>
    <xf numFmtId="0" fontId="81" fillId="35" borderId="0" applyNumberFormat="0" applyBorder="0" applyAlignment="0" applyProtection="0"/>
    <xf numFmtId="0" fontId="7" fillId="0" borderId="0"/>
    <xf numFmtId="0" fontId="20" fillId="23" borderId="8" applyNumberFormat="0" applyFont="0" applyAlignment="0" applyProtection="0"/>
    <xf numFmtId="0" fontId="7" fillId="23" borderId="8" applyNumberFormat="0" applyFont="0" applyAlignment="0" applyProtection="0"/>
    <xf numFmtId="0" fontId="20" fillId="0" borderId="0"/>
    <xf numFmtId="164" fontId="48" fillId="0" borderId="0" applyFont="0" applyFill="0" applyBorder="0" applyAlignment="0" applyProtection="0"/>
    <xf numFmtId="0" fontId="206" fillId="0" borderId="0"/>
    <xf numFmtId="49" fontId="91" fillId="0" borderId="0" applyBorder="0">
      <alignment vertical="top"/>
    </xf>
    <xf numFmtId="49" fontId="91" fillId="0" borderId="0" applyBorder="0">
      <alignment vertical="top"/>
    </xf>
    <xf numFmtId="0" fontId="48" fillId="0" borderId="0"/>
    <xf numFmtId="0" fontId="7" fillId="0" borderId="0"/>
    <xf numFmtId="164" fontId="21" fillId="0" borderId="0" applyFont="0" applyFill="0" applyBorder="0" applyAlignment="0" applyProtection="0"/>
    <xf numFmtId="0" fontId="7" fillId="0" borderId="0"/>
    <xf numFmtId="0" fontId="48" fillId="0" borderId="0"/>
    <xf numFmtId="0" fontId="7" fillId="0" borderId="0"/>
    <xf numFmtId="4" fontId="21" fillId="0" borderId="0">
      <alignment vertical="center"/>
    </xf>
    <xf numFmtId="0" fontId="7" fillId="0" borderId="0"/>
    <xf numFmtId="0" fontId="26" fillId="0" borderId="0" applyNumberFormat="0" applyFill="0" applyBorder="0" applyAlignment="0" applyProtection="0"/>
    <xf numFmtId="0" fontId="135" fillId="0" borderId="0"/>
    <xf numFmtId="0" fontId="7" fillId="0" borderId="0"/>
    <xf numFmtId="0" fontId="7" fillId="0" borderId="0"/>
    <xf numFmtId="0" fontId="7" fillId="0" borderId="0"/>
    <xf numFmtId="0" fontId="20" fillId="23" borderId="8" applyNumberFormat="0" applyFont="0" applyAlignment="0" applyProtection="0"/>
    <xf numFmtId="0" fontId="7" fillId="0" borderId="0"/>
    <xf numFmtId="0" fontId="21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0" fontId="7" fillId="0" borderId="0"/>
    <xf numFmtId="0" fontId="20" fillId="23" borderId="8" applyNumberFormat="0" applyFont="0" applyAlignment="0" applyProtection="0"/>
    <xf numFmtId="0" fontId="7" fillId="0" borderId="0"/>
    <xf numFmtId="164" fontId="48" fillId="0" borderId="0" applyFont="0" applyFill="0" applyBorder="0" applyAlignment="0" applyProtection="0"/>
    <xf numFmtId="49" fontId="91" fillId="0" borderId="0" applyBorder="0">
      <alignment vertical="top"/>
    </xf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7" fillId="0" borderId="0"/>
    <xf numFmtId="0" fontId="26" fillId="0" borderId="0" applyNumberFormat="0" applyFill="0" applyBorder="0" applyAlignment="0" applyProtection="0"/>
    <xf numFmtId="0" fontId="7" fillId="0" borderId="0"/>
    <xf numFmtId="0" fontId="143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135" fillId="0" borderId="0"/>
    <xf numFmtId="164" fontId="21" fillId="0" borderId="0" applyFont="0" applyFill="0" applyBorder="0" applyAlignment="0" applyProtection="0"/>
    <xf numFmtId="0" fontId="7" fillId="0" borderId="0"/>
    <xf numFmtId="0" fontId="7" fillId="0" borderId="0"/>
    <xf numFmtId="164" fontId="21" fillId="0" borderId="0" applyFont="0" applyFill="0" applyBorder="0" applyAlignment="0" applyProtection="0"/>
    <xf numFmtId="0" fontId="27" fillId="4" borderId="0" applyNumberFormat="0" applyBorder="0" applyAlignment="0" applyProtection="0"/>
    <xf numFmtId="0" fontId="7" fillId="0" borderId="0"/>
    <xf numFmtId="0" fontId="20" fillId="23" borderId="8" applyNumberFormat="0" applyFont="0" applyAlignment="0" applyProtection="0"/>
    <xf numFmtId="0" fontId="7" fillId="0" borderId="0"/>
    <xf numFmtId="0" fontId="7" fillId="23" borderId="8" applyNumberFormat="0" applyFont="0" applyAlignment="0" applyProtection="0"/>
    <xf numFmtId="4" fontId="21" fillId="0" borderId="0">
      <alignment vertical="center"/>
    </xf>
    <xf numFmtId="0" fontId="21" fillId="0" borderId="0"/>
    <xf numFmtId="0" fontId="7" fillId="0" borderId="0"/>
    <xf numFmtId="4" fontId="91" fillId="24" borderId="0" applyFont="0" applyBorder="0">
      <alignment horizontal="right"/>
    </xf>
    <xf numFmtId="0" fontId="7" fillId="0" borderId="0"/>
    <xf numFmtId="4" fontId="21" fillId="0" borderId="0">
      <alignment vertical="center"/>
    </xf>
    <xf numFmtId="0" fontId="7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7" fillId="0" borderId="0"/>
    <xf numFmtId="0" fontId="7" fillId="0" borderId="0"/>
    <xf numFmtId="0" fontId="20" fillId="23" borderId="8" applyNumberFormat="0" applyFont="0" applyAlignment="0" applyProtection="0"/>
    <xf numFmtId="9" fontId="21" fillId="0" borderId="0" applyFont="0" applyFill="0" applyBorder="0" applyAlignment="0" applyProtection="0"/>
    <xf numFmtId="0" fontId="7" fillId="0" borderId="0"/>
    <xf numFmtId="0" fontId="135" fillId="0" borderId="0"/>
    <xf numFmtId="0" fontId="203" fillId="0" borderId="0"/>
    <xf numFmtId="0" fontId="7" fillId="0" borderId="0"/>
    <xf numFmtId="0" fontId="7" fillId="0" borderId="0"/>
    <xf numFmtId="0" fontId="24" fillId="0" borderId="9" applyNumberFormat="0" applyFill="0" applyAlignment="0" applyProtection="0"/>
    <xf numFmtId="0" fontId="7" fillId="0" borderId="0"/>
    <xf numFmtId="0" fontId="20" fillId="23" borderId="8" applyNumberFormat="0" applyFont="0" applyAlignment="0" applyProtection="0"/>
    <xf numFmtId="49" fontId="91" fillId="0" borderId="0" applyBorder="0">
      <alignment vertical="top"/>
    </xf>
    <xf numFmtId="49" fontId="91" fillId="0" borderId="0" applyBorder="0">
      <alignment vertical="top"/>
    </xf>
    <xf numFmtId="0" fontId="20" fillId="23" borderId="8" applyNumberFormat="0" applyFont="0" applyAlignment="0" applyProtection="0"/>
    <xf numFmtId="9" fontId="21" fillId="0" borderId="0" applyFont="0" applyFill="0" applyBorder="0" applyAlignment="0" applyProtection="0"/>
    <xf numFmtId="0" fontId="24" fillId="0" borderId="9" applyNumberFormat="0" applyFill="0" applyAlignment="0" applyProtection="0"/>
    <xf numFmtId="0" fontId="7" fillId="0" borderId="0"/>
    <xf numFmtId="49" fontId="91" fillId="0" borderId="0" applyBorder="0">
      <alignment vertical="top"/>
    </xf>
    <xf numFmtId="0" fontId="195" fillId="0" borderId="0">
      <alignment horizontal="left" vertical="top" wrapText="1"/>
    </xf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7" fillId="0" borderId="0"/>
    <xf numFmtId="0" fontId="21" fillId="0" borderId="0"/>
    <xf numFmtId="49" fontId="91" fillId="0" borderId="0" applyBorder="0">
      <alignment vertical="top"/>
    </xf>
    <xf numFmtId="0" fontId="91" fillId="0" borderId="0">
      <alignment horizontal="left" vertical="center"/>
    </xf>
    <xf numFmtId="0" fontId="20" fillId="0" borderId="0"/>
    <xf numFmtId="4" fontId="21" fillId="0" borderId="0">
      <alignment vertical="center"/>
    </xf>
    <xf numFmtId="0" fontId="7" fillId="0" borderId="0"/>
    <xf numFmtId="0" fontId="7" fillId="0" borderId="0"/>
    <xf numFmtId="0" fontId="202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20" fillId="23" borderId="8" applyNumberFormat="0" applyFont="0" applyAlignment="0" applyProtection="0"/>
    <xf numFmtId="0" fontId="7" fillId="0" borderId="0"/>
    <xf numFmtId="0" fontId="7" fillId="0" borderId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20" fillId="0" borderId="0"/>
    <xf numFmtId="49" fontId="91" fillId="0" borderId="0" applyBorder="0">
      <alignment vertical="top"/>
    </xf>
    <xf numFmtId="0" fontId="26" fillId="0" borderId="0" applyNumberFormat="0" applyFill="0" applyBorder="0" applyAlignment="0" applyProtection="0"/>
    <xf numFmtId="0" fontId="20" fillId="0" borderId="0"/>
    <xf numFmtId="0" fontId="80" fillId="34" borderId="0" applyNumberFormat="0" applyBorder="0" applyAlignment="0" applyProtection="0"/>
    <xf numFmtId="0" fontId="20" fillId="23" borderId="8" applyNumberFormat="0" applyFont="0" applyAlignment="0" applyProtection="0"/>
    <xf numFmtId="0" fontId="20" fillId="0" borderId="0"/>
    <xf numFmtId="0" fontId="7" fillId="0" borderId="0"/>
    <xf numFmtId="0" fontId="26" fillId="0" borderId="0" applyNumberFormat="0" applyFill="0" applyBorder="0" applyAlignment="0" applyProtection="0"/>
    <xf numFmtId="0" fontId="20" fillId="0" borderId="0"/>
    <xf numFmtId="0" fontId="75" fillId="0" borderId="0" applyNumberFormat="0" applyFill="0" applyBorder="0" applyAlignment="0" applyProtection="0"/>
    <xf numFmtId="49" fontId="91" fillId="0" borderId="0" applyBorder="0">
      <alignment vertical="top"/>
    </xf>
    <xf numFmtId="0" fontId="7" fillId="0" borderId="0"/>
    <xf numFmtId="0" fontId="20" fillId="0" borderId="0"/>
    <xf numFmtId="49" fontId="91" fillId="0" borderId="0" applyBorder="0">
      <alignment vertical="top"/>
    </xf>
    <xf numFmtId="4" fontId="21" fillId="0" borderId="0">
      <alignment vertical="center"/>
    </xf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7" fillId="0" borderId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22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3" fillId="0" borderId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87" fillId="0" borderId="0" applyNumberFormat="0" applyFill="0" applyBorder="0" applyAlignment="0" applyProtection="0"/>
    <xf numFmtId="164" fontId="21" fillId="0" borderId="0" applyFont="0" applyFill="0" applyBorder="0" applyAlignment="0" applyProtection="0"/>
    <xf numFmtId="0" fontId="48" fillId="39" borderId="37" applyNumberFormat="0" applyFont="0" applyAlignment="0" applyProtection="0"/>
    <xf numFmtId="0" fontId="7" fillId="0" borderId="0"/>
    <xf numFmtId="49" fontId="91" fillId="0" borderId="0" applyBorder="0">
      <alignment vertical="top"/>
    </xf>
    <xf numFmtId="0" fontId="26" fillId="0" borderId="0" applyNumberFormat="0" applyFill="0" applyBorder="0" applyAlignment="0" applyProtection="0"/>
    <xf numFmtId="0" fontId="7" fillId="0" borderId="0"/>
    <xf numFmtId="0" fontId="7" fillId="0" borderId="0"/>
    <xf numFmtId="0" fontId="48" fillId="39" borderId="37" applyNumberFormat="0" applyFont="0" applyAlignment="0" applyProtection="0"/>
    <xf numFmtId="0" fontId="7" fillId="0" borderId="0"/>
    <xf numFmtId="49" fontId="91" fillId="0" borderId="0" applyBorder="0">
      <alignment vertical="top"/>
    </xf>
    <xf numFmtId="0" fontId="7" fillId="0" borderId="0"/>
    <xf numFmtId="0" fontId="48" fillId="0" borderId="0"/>
    <xf numFmtId="0" fontId="7" fillId="0" borderId="0"/>
    <xf numFmtId="0" fontId="48" fillId="0" borderId="0"/>
    <xf numFmtId="0" fontId="24" fillId="0" borderId="9" applyNumberFormat="0" applyFill="0" applyAlignment="0" applyProtection="0"/>
    <xf numFmtId="0" fontId="7" fillId="0" borderId="0"/>
    <xf numFmtId="0" fontId="20" fillId="0" borderId="0"/>
    <xf numFmtId="0" fontId="27" fillId="4" borderId="0" applyNumberFormat="0" applyBorder="0" applyAlignment="0" applyProtection="0"/>
    <xf numFmtId="0" fontId="21" fillId="0" borderId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20" fillId="0" borderId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7" fillId="0" borderId="0"/>
    <xf numFmtId="0" fontId="20" fillId="23" borderId="8" applyNumberFormat="0" applyFont="0" applyAlignment="0" applyProtection="0"/>
    <xf numFmtId="9" fontId="21" fillId="0" borderId="0" applyFont="0" applyFill="0" applyBorder="0" applyAlignment="0" applyProtection="0"/>
    <xf numFmtId="4" fontId="21" fillId="0" borderId="0">
      <alignment vertical="center"/>
    </xf>
    <xf numFmtId="4" fontId="21" fillId="0" borderId="0">
      <alignment vertical="center"/>
    </xf>
    <xf numFmtId="0" fontId="79" fillId="33" borderId="0" applyNumberFormat="0" applyBorder="0" applyAlignment="0" applyProtection="0"/>
    <xf numFmtId="49" fontId="91" fillId="0" borderId="0" applyBorder="0">
      <alignment vertical="top"/>
    </xf>
    <xf numFmtId="0" fontId="21" fillId="0" borderId="0"/>
    <xf numFmtId="0" fontId="80" fillId="34" borderId="0" applyNumberFormat="0" applyBorder="0" applyAlignment="0" applyProtection="0"/>
    <xf numFmtId="0" fontId="202" fillId="0" borderId="0" applyNumberFormat="0" applyFill="0" applyBorder="0" applyAlignment="0" applyProtection="0"/>
    <xf numFmtId="0" fontId="7" fillId="0" borderId="0"/>
    <xf numFmtId="49" fontId="91" fillId="0" borderId="0" applyBorder="0">
      <alignment vertical="top"/>
    </xf>
    <xf numFmtId="0" fontId="7" fillId="0" borderId="0"/>
    <xf numFmtId="164" fontId="21" fillId="0" borderId="0" applyFont="0" applyFill="0" applyBorder="0" applyAlignment="0" applyProtection="0"/>
    <xf numFmtId="0" fontId="7" fillId="0" borderId="0"/>
    <xf numFmtId="164" fontId="48" fillId="0" borderId="0" applyFont="0" applyFill="0" applyBorder="0" applyAlignment="0" applyProtection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20" fillId="0" borderId="0"/>
    <xf numFmtId="49" fontId="91" fillId="0" borderId="0" applyBorder="0">
      <alignment vertical="top"/>
    </xf>
    <xf numFmtId="0" fontId="20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0" fontId="7" fillId="0" borderId="0"/>
    <xf numFmtId="0" fontId="20" fillId="23" borderId="8" applyNumberFormat="0" applyFont="0" applyAlignment="0" applyProtection="0"/>
    <xf numFmtId="0" fontId="7" fillId="0" borderId="0"/>
    <xf numFmtId="0" fontId="20" fillId="23" borderId="8" applyNumberFormat="0" applyFont="0" applyAlignment="0" applyProtection="0"/>
    <xf numFmtId="0" fontId="7" fillId="0" borderId="0"/>
    <xf numFmtId="164" fontId="48" fillId="0" borderId="0" applyFont="0" applyFill="0" applyBorder="0" applyAlignment="0" applyProtection="0"/>
    <xf numFmtId="49" fontId="91" fillId="0" borderId="0" applyBorder="0">
      <alignment vertical="top"/>
    </xf>
    <xf numFmtId="0" fontId="24" fillId="0" borderId="9" applyNumberFormat="0" applyFill="0" applyAlignment="0" applyProtection="0"/>
    <xf numFmtId="0" fontId="7" fillId="0" borderId="0"/>
    <xf numFmtId="0" fontId="21" fillId="0" borderId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86" fillId="38" borderId="36" applyNumberFormat="0" applyAlignment="0" applyProtection="0"/>
    <xf numFmtId="164" fontId="21" fillId="0" borderId="0" applyFont="0" applyFill="0" applyBorder="0" applyAlignment="0" applyProtection="0"/>
    <xf numFmtId="0" fontId="7" fillId="0" borderId="0"/>
    <xf numFmtId="49" fontId="91" fillId="0" borderId="0" applyBorder="0">
      <alignment vertical="top"/>
    </xf>
    <xf numFmtId="0" fontId="20" fillId="0" borderId="0"/>
    <xf numFmtId="0" fontId="7" fillId="0" borderId="0"/>
    <xf numFmtId="0" fontId="7" fillId="0" borderId="0"/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7" fillId="0" borderId="0"/>
    <xf numFmtId="0" fontId="7" fillId="0" borderId="0"/>
    <xf numFmtId="0" fontId="20" fillId="0" borderId="0"/>
    <xf numFmtId="49" fontId="91" fillId="0" borderId="0" applyBorder="0">
      <alignment vertical="top"/>
    </xf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88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0" fillId="0" borderId="0"/>
    <xf numFmtId="0" fontId="20" fillId="23" borderId="8" applyNumberFormat="0" applyFont="0" applyAlignment="0" applyProtection="0"/>
    <xf numFmtId="0" fontId="7" fillId="0" borderId="0"/>
    <xf numFmtId="199" fontId="20" fillId="0" borderId="0" applyFont="0" applyFill="0" applyBorder="0" applyAlignment="0" applyProtection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7" fillId="0" borderId="0"/>
    <xf numFmtId="0" fontId="20" fillId="0" borderId="0"/>
    <xf numFmtId="0" fontId="135" fillId="0" borderId="0"/>
    <xf numFmtId="0" fontId="20" fillId="0" borderId="0"/>
    <xf numFmtId="0" fontId="135" fillId="0" borderId="0"/>
    <xf numFmtId="0" fontId="7" fillId="0" borderId="0"/>
    <xf numFmtId="0" fontId="20" fillId="23" borderId="8" applyNumberFormat="0" applyFont="0" applyAlignment="0" applyProtection="0"/>
    <xf numFmtId="0" fontId="7" fillId="0" borderId="0"/>
    <xf numFmtId="0" fontId="7" fillId="0" borderId="0"/>
    <xf numFmtId="164" fontId="48" fillId="0" borderId="0" applyFont="0" applyFill="0" applyBorder="0" applyAlignment="0" applyProtection="0"/>
    <xf numFmtId="0" fontId="20" fillId="23" borderId="8" applyNumberFormat="0" applyFont="0" applyAlignment="0" applyProtection="0"/>
    <xf numFmtId="9" fontId="21" fillId="0" borderId="0" applyFont="0" applyFill="0" applyBorder="0" applyAlignment="0" applyProtection="0"/>
    <xf numFmtId="0" fontId="20" fillId="23" borderId="8" applyNumberFormat="0" applyFont="0" applyAlignment="0" applyProtection="0"/>
    <xf numFmtId="0" fontId="200" fillId="3" borderId="0" applyNumberFormat="0" applyBorder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7" fillId="0" borderId="0"/>
    <xf numFmtId="49" fontId="91" fillId="0" borderId="0" applyBorder="0">
      <alignment vertical="top"/>
    </xf>
    <xf numFmtId="0" fontId="7" fillId="0" borderId="0"/>
    <xf numFmtId="164" fontId="21" fillId="0" borderId="0" applyFont="0" applyFill="0" applyBorder="0" applyAlignment="0" applyProtection="0"/>
    <xf numFmtId="49" fontId="91" fillId="0" borderId="0" applyBorder="0">
      <alignment vertical="top"/>
    </xf>
    <xf numFmtId="164" fontId="4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23" borderId="8" applyNumberFormat="0" applyFont="0" applyAlignment="0" applyProtection="0"/>
    <xf numFmtId="9" fontId="21" fillId="0" borderId="0" applyFont="0" applyFill="0" applyBorder="0" applyAlignment="0" applyProtection="0"/>
    <xf numFmtId="0" fontId="7" fillId="0" borderId="0"/>
    <xf numFmtId="0" fontId="7" fillId="0" borderId="0"/>
    <xf numFmtId="0" fontId="20" fillId="23" borderId="8" applyNumberFormat="0" applyFont="0" applyAlignment="0" applyProtection="0"/>
    <xf numFmtId="0" fontId="7" fillId="0" borderId="0"/>
    <xf numFmtId="0" fontId="7" fillId="0" borderId="0"/>
    <xf numFmtId="0" fontId="26" fillId="0" borderId="0" applyNumberFormat="0" applyFill="0" applyBorder="0" applyAlignment="0" applyProtection="0"/>
    <xf numFmtId="49" fontId="91" fillId="0" borderId="0" applyBorder="0">
      <alignment vertical="top"/>
    </xf>
    <xf numFmtId="0" fontId="20" fillId="0" borderId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0" borderId="0"/>
    <xf numFmtId="0" fontId="27" fillId="4" borderId="0" applyNumberFormat="0" applyBorder="0" applyAlignment="0" applyProtection="0"/>
    <xf numFmtId="0" fontId="7" fillId="0" borderId="0"/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7" fillId="0" borderId="0"/>
    <xf numFmtId="0" fontId="24" fillId="0" borderId="9" applyNumberFormat="0" applyFill="0" applyAlignment="0" applyProtection="0"/>
    <xf numFmtId="49" fontId="91" fillId="0" borderId="0" applyBorder="0">
      <alignment vertical="top"/>
    </xf>
    <xf numFmtId="0" fontId="7" fillId="0" borderId="0"/>
    <xf numFmtId="0" fontId="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20" fillId="0" borderId="0" applyFont="0" applyFill="0" applyBorder="0" applyAlignment="0" applyProtection="0"/>
    <xf numFmtId="49" fontId="91" fillId="0" borderId="0" applyBorder="0">
      <alignment vertical="top"/>
    </xf>
    <xf numFmtId="0" fontId="88" fillId="0" borderId="0" applyNumberFormat="0" applyFill="0" applyBorder="0" applyAlignment="0" applyProtection="0"/>
    <xf numFmtId="0" fontId="20" fillId="23" borderId="8" applyNumberFormat="0" applyFont="0" applyAlignment="0" applyProtection="0"/>
    <xf numFmtId="0" fontId="7" fillId="0" borderId="0"/>
    <xf numFmtId="0" fontId="203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0" fontId="7" fillId="0" borderId="0"/>
    <xf numFmtId="0" fontId="7" fillId="0" borderId="0"/>
    <xf numFmtId="0" fontId="20" fillId="23" borderId="8" applyNumberFormat="0" applyFont="0" applyAlignment="0" applyProtection="0"/>
    <xf numFmtId="0" fontId="7" fillId="0" borderId="0"/>
    <xf numFmtId="49" fontId="91" fillId="0" borderId="0" applyBorder="0">
      <alignment vertical="top"/>
    </xf>
    <xf numFmtId="0" fontId="20" fillId="23" borderId="8" applyNumberFormat="0" applyFont="0" applyAlignment="0" applyProtection="0"/>
    <xf numFmtId="49" fontId="91" fillId="0" borderId="0" applyBorder="0">
      <alignment vertical="top"/>
    </xf>
    <xf numFmtId="0" fontId="203" fillId="0" borderId="0"/>
    <xf numFmtId="0" fontId="7" fillId="0" borderId="0"/>
    <xf numFmtId="0" fontId="7" fillId="0" borderId="0"/>
    <xf numFmtId="0" fontId="20" fillId="23" borderId="8" applyNumberFormat="0" applyFont="0" applyAlignment="0" applyProtection="0"/>
    <xf numFmtId="0" fontId="27" fillId="4" borderId="0" applyNumberFormat="0" applyBorder="0" applyAlignment="0" applyProtection="0"/>
    <xf numFmtId="0" fontId="80" fillId="34" borderId="0" applyNumberFormat="0" applyBorder="0" applyAlignment="0" applyProtection="0"/>
    <xf numFmtId="0" fontId="7" fillId="0" borderId="0"/>
    <xf numFmtId="49" fontId="91" fillId="0" borderId="0" applyBorder="0">
      <alignment vertical="top"/>
    </xf>
    <xf numFmtId="0" fontId="7" fillId="0" borderId="0"/>
    <xf numFmtId="0" fontId="91" fillId="0" borderId="0">
      <alignment horizontal="left" vertical="center"/>
    </xf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7" fillId="0" borderId="0"/>
    <xf numFmtId="164" fontId="21" fillId="0" borderId="0" applyFont="0" applyFill="0" applyBorder="0" applyAlignment="0" applyProtection="0"/>
    <xf numFmtId="0" fontId="7" fillId="0" borderId="0"/>
    <xf numFmtId="0" fontId="7" fillId="0" borderId="0"/>
    <xf numFmtId="0" fontId="26" fillId="0" borderId="0" applyNumberFormat="0" applyFill="0" applyBorder="0" applyAlignment="0" applyProtection="0"/>
    <xf numFmtId="49" fontId="91" fillId="0" borderId="0" applyBorder="0">
      <alignment vertical="top"/>
    </xf>
    <xf numFmtId="49" fontId="91" fillId="0" borderId="0" applyBorder="0">
      <alignment vertical="top"/>
    </xf>
    <xf numFmtId="49" fontId="91" fillId="0" borderId="0" applyBorder="0">
      <alignment vertical="top"/>
    </xf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49" fontId="91" fillId="0" borderId="0" applyBorder="0">
      <alignment vertical="top"/>
    </xf>
    <xf numFmtId="49" fontId="91" fillId="0" borderId="0" applyBorder="0">
      <alignment vertical="top"/>
    </xf>
    <xf numFmtId="0" fontId="7" fillId="0" borderId="0"/>
    <xf numFmtId="0" fontId="7" fillId="0" borderId="0"/>
    <xf numFmtId="0" fontId="7" fillId="0" borderId="0"/>
    <xf numFmtId="164" fontId="21" fillId="0" borderId="0" applyFont="0" applyFill="0" applyBorder="0" applyAlignment="0" applyProtection="0"/>
    <xf numFmtId="0" fontId="85" fillId="0" borderId="35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4" borderId="0" applyNumberFormat="0" applyBorder="0" applyAlignment="0" applyProtection="0"/>
    <xf numFmtId="0" fontId="24" fillId="0" borderId="9" applyNumberFormat="0" applyFill="0" applyAlignment="0" applyProtection="0"/>
    <xf numFmtId="0" fontId="91" fillId="0" borderId="0">
      <alignment horizontal="left" vertical="center"/>
    </xf>
    <xf numFmtId="0" fontId="7" fillId="0" borderId="0"/>
    <xf numFmtId="0" fontId="20" fillId="0" borderId="0"/>
    <xf numFmtId="49" fontId="91" fillId="0" borderId="0" applyBorder="0">
      <alignment vertical="top"/>
    </xf>
    <xf numFmtId="0" fontId="27" fillId="4" borderId="0" applyNumberFormat="0" applyBorder="0" applyAlignment="0" applyProtection="0"/>
    <xf numFmtId="0" fontId="20" fillId="0" borderId="0"/>
    <xf numFmtId="0" fontId="7" fillId="0" borderId="0"/>
    <xf numFmtId="0" fontId="7" fillId="0" borderId="0"/>
    <xf numFmtId="0" fontId="20" fillId="0" borderId="0"/>
    <xf numFmtId="0" fontId="20" fillId="23" borderId="8" applyNumberFormat="0" applyFont="0" applyAlignment="0" applyProtection="0"/>
    <xf numFmtId="0" fontId="49" fillId="0" borderId="38" applyNumberFormat="0" applyFill="0" applyAlignment="0" applyProtection="0"/>
    <xf numFmtId="0" fontId="78" fillId="0" borderId="0" applyNumberFormat="0" applyFill="0" applyBorder="0" applyAlignment="0" applyProtection="0"/>
    <xf numFmtId="0" fontId="78" fillId="0" borderId="32" applyNumberFormat="0" applyFill="0" applyAlignment="0" applyProtection="0"/>
    <xf numFmtId="0" fontId="24" fillId="0" borderId="9" applyNumberFormat="0" applyFill="0" applyAlignment="0" applyProtection="0"/>
    <xf numFmtId="0" fontId="85" fillId="0" borderId="35" applyNumberFormat="0" applyFill="0" applyAlignment="0" applyProtection="0"/>
    <xf numFmtId="0" fontId="20" fillId="0" borderId="0"/>
    <xf numFmtId="0" fontId="77" fillId="0" borderId="31" applyNumberFormat="0" applyFill="0" applyAlignment="0" applyProtection="0"/>
    <xf numFmtId="0" fontId="24" fillId="0" borderId="9" applyNumberFormat="0" applyFill="0" applyAlignment="0" applyProtection="0"/>
    <xf numFmtId="0" fontId="85" fillId="0" borderId="35" applyNumberFormat="0" applyFill="0" applyAlignment="0" applyProtection="0"/>
    <xf numFmtId="0" fontId="76" fillId="0" borderId="30" applyNumberFormat="0" applyFill="0" applyAlignment="0" applyProtection="0"/>
    <xf numFmtId="0" fontId="2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141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91" fillId="75" borderId="0" applyBorder="0">
      <alignment vertical="top"/>
    </xf>
    <xf numFmtId="0" fontId="205" fillId="75" borderId="0" applyNumberFormat="0" applyBorder="0" applyAlignment="0">
      <alignment horizontal="left" vertical="center"/>
    </xf>
    <xf numFmtId="0" fontId="48" fillId="0" borderId="0"/>
    <xf numFmtId="0" fontId="84" fillId="37" borderId="33" applyNumberFormat="0" applyAlignment="0" applyProtection="0"/>
    <xf numFmtId="0" fontId="48" fillId="0" borderId="0"/>
    <xf numFmtId="0" fontId="48" fillId="0" borderId="0"/>
    <xf numFmtId="0" fontId="81" fillId="35" borderId="0" applyNumberFormat="0" applyBorder="0" applyAlignment="0" applyProtection="0"/>
    <xf numFmtId="0" fontId="75" fillId="0" borderId="0" applyNumberFormat="0" applyFill="0" applyBorder="0" applyAlignment="0" applyProtection="0"/>
    <xf numFmtId="0" fontId="86" fillId="38" borderId="36" applyNumberFormat="0" applyAlignment="0" applyProtection="0"/>
    <xf numFmtId="0" fontId="83" fillId="37" borderId="34" applyNumberFormat="0" applyAlignment="0" applyProtection="0"/>
    <xf numFmtId="0" fontId="49" fillId="0" borderId="38" applyNumberFormat="0" applyFill="0" applyAlignment="0" applyProtection="0"/>
    <xf numFmtId="199" fontId="20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32" applyNumberFormat="0" applyFill="0" applyAlignment="0" applyProtection="0"/>
    <xf numFmtId="0" fontId="77" fillId="0" borderId="31" applyNumberFormat="0" applyFill="0" applyAlignment="0" applyProtection="0"/>
    <xf numFmtId="0" fontId="76" fillId="0" borderId="30" applyNumberFormat="0" applyFill="0" applyAlignment="0" applyProtection="0"/>
    <xf numFmtId="0" fontId="141" fillId="0" borderId="0" applyNumberFormat="0" applyFill="0" applyBorder="0" applyAlignment="0" applyProtection="0">
      <alignment vertical="top"/>
      <protection locked="0"/>
    </xf>
    <xf numFmtId="0" fontId="84" fillId="37" borderId="33" applyNumberFormat="0" applyAlignment="0" applyProtection="0"/>
    <xf numFmtId="0" fontId="83" fillId="37" borderId="34" applyNumberFormat="0" applyAlignment="0" applyProtection="0"/>
    <xf numFmtId="0" fontId="82" fillId="36" borderId="33" applyNumberFormat="0" applyAlignment="0" applyProtection="0"/>
    <xf numFmtId="0" fontId="82" fillId="36" borderId="33" applyNumberFormat="0" applyAlignment="0" applyProtection="0"/>
    <xf numFmtId="0" fontId="89" fillId="60" borderId="0" applyNumberFormat="0" applyBorder="0" applyAlignment="0" applyProtection="0"/>
    <xf numFmtId="0" fontId="89" fillId="56" borderId="0" applyNumberFormat="0" applyBorder="0" applyAlignment="0" applyProtection="0"/>
    <xf numFmtId="0" fontId="27" fillId="4" borderId="0" applyNumberFormat="0" applyBorder="0" applyAlignment="0" applyProtection="0"/>
    <xf numFmtId="0" fontId="79" fillId="33" borderId="0" applyNumberFormat="0" applyBorder="0" applyAlignment="0" applyProtection="0"/>
    <xf numFmtId="0" fontId="89" fillId="52" borderId="0" applyNumberFormat="0" applyBorder="0" applyAlignment="0" applyProtection="0"/>
    <xf numFmtId="199" fontId="20" fillId="0" borderId="0" applyFont="0" applyFill="0" applyBorder="0" applyAlignment="0" applyProtection="0"/>
    <xf numFmtId="0" fontId="89" fillId="48" borderId="0" applyNumberFormat="0" applyBorder="0" applyAlignment="0" applyProtection="0"/>
    <xf numFmtId="0" fontId="89" fillId="44" borderId="0" applyNumberFormat="0" applyBorder="0" applyAlignment="0" applyProtection="0"/>
    <xf numFmtId="0" fontId="89" fillId="40" borderId="0" applyNumberFormat="0" applyBorder="0" applyAlignment="0" applyProtection="0"/>
    <xf numFmtId="0" fontId="89" fillId="60" borderId="0" applyNumberFormat="0" applyBorder="0" applyAlignment="0" applyProtection="0"/>
    <xf numFmtId="0" fontId="89" fillId="63" borderId="0" applyNumberFormat="0" applyBorder="0" applyAlignment="0" applyProtection="0"/>
    <xf numFmtId="0" fontId="89" fillId="59" borderId="0" applyNumberFormat="0" applyBorder="0" applyAlignment="0" applyProtection="0"/>
    <xf numFmtId="0" fontId="89" fillId="55" borderId="0" applyNumberFormat="0" applyBorder="0" applyAlignment="0" applyProtection="0"/>
    <xf numFmtId="0" fontId="89" fillId="51" borderId="0" applyNumberFormat="0" applyBorder="0" applyAlignment="0" applyProtection="0"/>
    <xf numFmtId="0" fontId="89" fillId="47" borderId="0" applyNumberFormat="0" applyBorder="0" applyAlignment="0" applyProtection="0"/>
    <xf numFmtId="0" fontId="20" fillId="0" borderId="0"/>
    <xf numFmtId="0" fontId="7" fillId="0" borderId="0"/>
    <xf numFmtId="49" fontId="91" fillId="0" borderId="0" applyBorder="0">
      <alignment vertical="top"/>
    </xf>
    <xf numFmtId="0" fontId="89" fillId="56" borderId="0" applyNumberFormat="0" applyBorder="0" applyAlignment="0" applyProtection="0"/>
    <xf numFmtId="0" fontId="89" fillId="52" borderId="0" applyNumberFormat="0" applyBorder="0" applyAlignment="0" applyProtection="0"/>
    <xf numFmtId="0" fontId="89" fillId="48" borderId="0" applyNumberFormat="0" applyBorder="0" applyAlignment="0" applyProtection="0"/>
    <xf numFmtId="0" fontId="89" fillId="44" borderId="0" applyNumberFormat="0" applyBorder="0" applyAlignment="0" applyProtection="0"/>
    <xf numFmtId="0" fontId="89" fillId="40" borderId="0" applyNumberFormat="0" applyBorder="0" applyAlignment="0" applyProtection="0"/>
    <xf numFmtId="0" fontId="123" fillId="0" borderId="0"/>
    <xf numFmtId="0" fontId="123" fillId="0" borderId="0"/>
    <xf numFmtId="0" fontId="89" fillId="6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0" fontId="7" fillId="0" borderId="0"/>
    <xf numFmtId="49" fontId="91" fillId="0" borderId="0" applyBorder="0">
      <alignment vertical="top"/>
    </xf>
    <xf numFmtId="49" fontId="91" fillId="0" borderId="0" applyBorder="0">
      <alignment vertical="top"/>
    </xf>
    <xf numFmtId="0" fontId="7" fillId="0" borderId="0"/>
    <xf numFmtId="0" fontId="89" fillId="51" borderId="0" applyNumberFormat="0" applyBorder="0" applyAlignment="0" applyProtection="0"/>
    <xf numFmtId="0" fontId="7" fillId="0" borderId="0"/>
    <xf numFmtId="49" fontId="91" fillId="0" borderId="0" applyBorder="0">
      <alignment vertical="top"/>
    </xf>
    <xf numFmtId="49" fontId="91" fillId="0" borderId="0" applyBorder="0">
      <alignment vertical="top"/>
    </xf>
    <xf numFmtId="49" fontId="91" fillId="0" borderId="0" applyBorder="0">
      <alignment vertical="top"/>
    </xf>
    <xf numFmtId="49" fontId="91" fillId="0" borderId="0" applyBorder="0">
      <alignment vertical="top"/>
    </xf>
    <xf numFmtId="0" fontId="89" fillId="47" borderId="0" applyNumberFormat="0" applyBorder="0" applyAlignment="0" applyProtection="0"/>
    <xf numFmtId="0" fontId="7" fillId="0" borderId="0"/>
    <xf numFmtId="0" fontId="89" fillId="43" borderId="0" applyNumberFormat="0" applyBorder="0" applyAlignment="0" applyProtection="0"/>
    <xf numFmtId="49" fontId="91" fillId="0" borderId="0" applyBorder="0">
      <alignment vertical="top"/>
    </xf>
    <xf numFmtId="0" fontId="48" fillId="62" borderId="0" applyNumberFormat="0" applyBorder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48" fillId="58" borderId="0" applyNumberFormat="0" applyBorder="0" applyAlignment="0" applyProtection="0"/>
    <xf numFmtId="0" fontId="48" fillId="54" borderId="0" applyNumberFormat="0" applyBorder="0" applyAlignment="0" applyProtection="0"/>
    <xf numFmtId="0" fontId="48" fillId="50" borderId="0" applyNumberFormat="0" applyBorder="0" applyAlignment="0" applyProtection="0"/>
    <xf numFmtId="0" fontId="7" fillId="0" borderId="0"/>
    <xf numFmtId="0" fontId="48" fillId="46" borderId="0" applyNumberFormat="0" applyBorder="0" applyAlignment="0" applyProtection="0"/>
    <xf numFmtId="0" fontId="20" fillId="23" borderId="8" applyNumberFormat="0" applyFont="0" applyAlignment="0" applyProtection="0"/>
    <xf numFmtId="0" fontId="48" fillId="42" borderId="0" applyNumberFormat="0" applyBorder="0" applyAlignment="0" applyProtection="0"/>
    <xf numFmtId="0" fontId="91" fillId="0" borderId="0">
      <alignment horizontal="left" vertical="center"/>
    </xf>
    <xf numFmtId="0" fontId="48" fillId="0" borderId="0"/>
    <xf numFmtId="0" fontId="20" fillId="0" borderId="0"/>
    <xf numFmtId="0" fontId="7" fillId="0" borderId="0"/>
    <xf numFmtId="49" fontId="91" fillId="0" borderId="0" applyBorder="0">
      <alignment vertical="top"/>
    </xf>
    <xf numFmtId="0" fontId="48" fillId="61" borderId="0" applyNumberFormat="0" applyBorder="0" applyAlignment="0" applyProtection="0"/>
    <xf numFmtId="0" fontId="48" fillId="57" borderId="0" applyNumberFormat="0" applyBorder="0" applyAlignment="0" applyProtection="0"/>
    <xf numFmtId="0" fontId="80" fillId="34" borderId="0" applyNumberFormat="0" applyBorder="0" applyAlignment="0" applyProtection="0"/>
    <xf numFmtId="0" fontId="48" fillId="53" borderId="0" applyNumberFormat="0" applyBorder="0" applyAlignment="0" applyProtection="0"/>
    <xf numFmtId="0" fontId="48" fillId="49" borderId="0" applyNumberFormat="0" applyBorder="0" applyAlignment="0" applyProtection="0"/>
    <xf numFmtId="0" fontId="88" fillId="0" borderId="0" applyNumberFormat="0" applyFill="0" applyBorder="0" applyAlignment="0" applyProtection="0"/>
    <xf numFmtId="0" fontId="48" fillId="45" borderId="0" applyNumberFormat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48" fillId="39" borderId="37" applyNumberFormat="0" applyFont="0" applyAlignment="0" applyProtection="0"/>
    <xf numFmtId="0" fontId="20" fillId="23" borderId="8" applyNumberFormat="0" applyFont="0" applyAlignment="0" applyProtection="0"/>
    <xf numFmtId="0" fontId="48" fillId="41" borderId="0" applyNumberFormat="0" applyBorder="0" applyAlignment="0" applyProtection="0"/>
    <xf numFmtId="164" fontId="21" fillId="0" borderId="0" applyFont="0" applyFill="0" applyBorder="0" applyAlignment="0" applyProtection="0"/>
    <xf numFmtId="0" fontId="24" fillId="0" borderId="9" applyNumberFormat="0" applyFill="0" applyAlignment="0" applyProtection="0"/>
    <xf numFmtId="49" fontId="91" fillId="0" borderId="0" applyBorder="0">
      <alignment vertical="top"/>
    </xf>
    <xf numFmtId="0" fontId="85" fillId="0" borderId="35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89" fillId="55" borderId="0" applyNumberFormat="0" applyBorder="0" applyAlignment="0" applyProtection="0"/>
    <xf numFmtId="0" fontId="7" fillId="0" borderId="0"/>
    <xf numFmtId="0" fontId="89" fillId="59" borderId="0" applyNumberFormat="0" applyBorder="0" applyAlignment="0" applyProtection="0"/>
    <xf numFmtId="0" fontId="20" fillId="0" borderId="0"/>
    <xf numFmtId="0" fontId="2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99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79" fillId="33" borderId="0" applyNumberFormat="0" applyBorder="0" applyAlignment="0" applyProtection="0"/>
    <xf numFmtId="0" fontId="7" fillId="0" borderId="0"/>
    <xf numFmtId="0" fontId="7" fillId="0" borderId="0"/>
    <xf numFmtId="49" fontId="91" fillId="0" borderId="0" applyBorder="0">
      <alignment vertical="top"/>
    </xf>
    <xf numFmtId="49" fontId="91" fillId="0" borderId="0" applyBorder="0">
      <alignment vertical="top"/>
    </xf>
    <xf numFmtId="0" fontId="7" fillId="0" borderId="0"/>
    <xf numFmtId="0" fontId="20" fillId="23" borderId="8" applyNumberFormat="0" applyFont="0" applyAlignment="0" applyProtection="0"/>
    <xf numFmtId="0" fontId="20" fillId="23" borderId="8" applyNumberFormat="0" applyFont="0" applyAlignment="0" applyProtection="0"/>
    <xf numFmtId="0" fontId="91" fillId="0" borderId="0">
      <alignment horizontal="left" vertical="center"/>
    </xf>
    <xf numFmtId="0" fontId="48" fillId="0" borderId="0"/>
    <xf numFmtId="0" fontId="20" fillId="0" borderId="0"/>
    <xf numFmtId="0" fontId="7" fillId="0" borderId="0"/>
    <xf numFmtId="49" fontId="91" fillId="0" borderId="0" applyBorder="0">
      <alignment vertical="top"/>
    </xf>
    <xf numFmtId="0" fontId="80" fillId="34" borderId="0" applyNumberFormat="0" applyBorder="0" applyAlignment="0" applyProtection="0"/>
    <xf numFmtId="0" fontId="88" fillId="0" borderId="0" applyNumberFormat="0" applyFill="0" applyBorder="0" applyAlignment="0" applyProtection="0"/>
    <xf numFmtId="0" fontId="48" fillId="39" borderId="37" applyNumberFormat="0" applyFont="0" applyAlignment="0" applyProtection="0"/>
    <xf numFmtId="0" fontId="20" fillId="23" borderId="8" applyNumberFormat="0" applyFont="0" applyAlignment="0" applyProtection="0"/>
    <xf numFmtId="0" fontId="7" fillId="0" borderId="0"/>
    <xf numFmtId="0" fontId="20" fillId="0" borderId="0"/>
    <xf numFmtId="0" fontId="7" fillId="0" borderId="0"/>
    <xf numFmtId="49" fontId="91" fillId="0" borderId="0" applyBorder="0">
      <alignment vertical="top"/>
    </xf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4" fillId="0" borderId="9" applyNumberFormat="0" applyFill="0" applyAlignment="0" applyProtection="0"/>
    <xf numFmtId="0" fontId="85" fillId="0" borderId="35" applyNumberFormat="0" applyFill="0" applyAlignment="0" applyProtection="0"/>
    <xf numFmtId="0" fontId="2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20" fillId="23" borderId="8" applyNumberFormat="0" applyFont="0" applyAlignment="0" applyProtection="0"/>
    <xf numFmtId="199" fontId="20" fillId="0" borderId="0" applyFont="0" applyFill="0" applyBorder="0" applyAlignment="0" applyProtection="0"/>
    <xf numFmtId="0" fontId="20" fillId="0" borderId="0"/>
    <xf numFmtId="0" fontId="27" fillId="4" borderId="0" applyNumberFormat="0" applyBorder="0" applyAlignment="0" applyProtection="0"/>
    <xf numFmtId="0" fontId="79" fillId="33" borderId="0" applyNumberFormat="0" applyBorder="0" applyAlignment="0" applyProtection="0"/>
    <xf numFmtId="0" fontId="20" fillId="0" borderId="0"/>
    <xf numFmtId="0" fontId="89" fillId="43" borderId="0" applyNumberFormat="0" applyBorder="0" applyAlignment="0" applyProtection="0"/>
    <xf numFmtId="0" fontId="48" fillId="62" borderId="0" applyNumberFormat="0" applyBorder="0" applyAlignment="0" applyProtection="0"/>
    <xf numFmtId="0" fontId="27" fillId="4" borderId="0" applyNumberFormat="0" applyBorder="0" applyAlignment="0" applyProtection="0"/>
    <xf numFmtId="0" fontId="79" fillId="33" borderId="0" applyNumberFormat="0" applyBorder="0" applyAlignment="0" applyProtection="0"/>
    <xf numFmtId="0" fontId="48" fillId="58" borderId="0" applyNumberFormat="0" applyBorder="0" applyAlignment="0" applyProtection="0"/>
    <xf numFmtId="0" fontId="48" fillId="54" borderId="0" applyNumberFormat="0" applyBorder="0" applyAlignment="0" applyProtection="0"/>
    <xf numFmtId="0" fontId="48" fillId="50" borderId="0" applyNumberFormat="0" applyBorder="0" applyAlignment="0" applyProtection="0"/>
    <xf numFmtId="0" fontId="48" fillId="46" borderId="0" applyNumberFormat="0" applyBorder="0" applyAlignment="0" applyProtection="0"/>
    <xf numFmtId="0" fontId="48" fillId="42" borderId="0" applyNumberFormat="0" applyBorder="0" applyAlignment="0" applyProtection="0"/>
    <xf numFmtId="0" fontId="48" fillId="61" borderId="0" applyNumberFormat="0" applyBorder="0" applyAlignment="0" applyProtection="0"/>
    <xf numFmtId="0" fontId="48" fillId="57" borderId="0" applyNumberFormat="0" applyBorder="0" applyAlignment="0" applyProtection="0"/>
    <xf numFmtId="0" fontId="48" fillId="53" borderId="0" applyNumberFormat="0" applyBorder="0" applyAlignment="0" applyProtection="0"/>
    <xf numFmtId="0" fontId="48" fillId="49" borderId="0" applyNumberFormat="0" applyBorder="0" applyAlignment="0" applyProtection="0"/>
    <xf numFmtId="0" fontId="48" fillId="45" borderId="0" applyNumberFormat="0" applyBorder="0" applyAlignment="0" applyProtection="0"/>
    <xf numFmtId="0" fontId="48" fillId="41" borderId="0" applyNumberFormat="0" applyBorder="0" applyAlignment="0" applyProtection="0"/>
    <xf numFmtId="0" fontId="24" fillId="0" borderId="9" applyNumberFormat="0" applyFill="0" applyAlignment="0" applyProtection="0"/>
    <xf numFmtId="0" fontId="26" fillId="0" borderId="0" applyNumberFormat="0" applyFill="0" applyBorder="0" applyAlignment="0" applyProtection="0"/>
    <xf numFmtId="199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1" fillId="0" borderId="0"/>
  </cellStyleXfs>
  <cellXfs count="382">
    <xf numFmtId="0" fontId="0" fillId="0" borderId="0" xfId="0"/>
    <xf numFmtId="0" fontId="30" fillId="0" borderId="10" xfId="0" applyFont="1" applyFill="1" applyBorder="1" applyAlignment="1" applyProtection="1">
      <alignment horizontal="left"/>
    </xf>
    <xf numFmtId="0" fontId="30" fillId="0" borderId="10" xfId="0" applyFont="1" applyFill="1" applyBorder="1" applyProtection="1"/>
    <xf numFmtId="167" fontId="31" fillId="0" borderId="10" xfId="0" applyNumberFormat="1" applyFont="1" applyFill="1" applyBorder="1" applyAlignment="1" applyProtection="1">
      <alignment horizont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31" fillId="0" borderId="11" xfId="0" applyFont="1" applyFill="1" applyBorder="1" applyAlignment="1" applyProtection="1">
      <alignment horizontal="left" wrapText="1"/>
    </xf>
    <xf numFmtId="167" fontId="31" fillId="0" borderId="12" xfId="0" applyNumberFormat="1" applyFont="1" applyFill="1" applyBorder="1" applyAlignment="1" applyProtection="1">
      <alignment horizontal="center"/>
    </xf>
    <xf numFmtId="0" fontId="31" fillId="0" borderId="11" xfId="0" applyFont="1" applyFill="1" applyBorder="1" applyAlignment="1" applyProtection="1">
      <alignment horizontal="left" vertical="center" wrapText="1"/>
    </xf>
    <xf numFmtId="167" fontId="31" fillId="0" borderId="12" xfId="0" applyNumberFormat="1" applyFont="1" applyFill="1" applyBorder="1" applyAlignment="1" applyProtection="1">
      <alignment horizontal="center" vertical="center"/>
    </xf>
    <xf numFmtId="49" fontId="33" fillId="0" borderId="11" xfId="0" applyNumberFormat="1" applyFont="1" applyFill="1" applyBorder="1" applyAlignment="1" applyProtection="1">
      <alignment horizontal="left" vertical="center" wrapText="1"/>
    </xf>
    <xf numFmtId="0" fontId="30" fillId="0" borderId="10" xfId="0" applyFont="1" applyFill="1" applyBorder="1" applyAlignment="1" applyProtection="1">
      <alignment horizontal="center"/>
    </xf>
    <xf numFmtId="0" fontId="30" fillId="0" borderId="10" xfId="0" applyFont="1" applyBorder="1" applyProtection="1"/>
    <xf numFmtId="167" fontId="31" fillId="0" borderId="10" xfId="78" applyNumberFormat="1" applyFont="1" applyFill="1" applyBorder="1" applyAlignment="1" applyProtection="1">
      <alignment horizontal="center"/>
    </xf>
    <xf numFmtId="49" fontId="31" fillId="0" borderId="11" xfId="0" applyNumberFormat="1" applyFont="1" applyFill="1" applyBorder="1" applyAlignment="1" applyProtection="1">
      <alignment horizontal="center" vertical="center" wrapText="1"/>
    </xf>
    <xf numFmtId="0" fontId="31" fillId="0" borderId="11" xfId="0" applyFont="1" applyBorder="1" applyAlignment="1" applyProtection="1">
      <alignment horizontal="left" wrapText="1"/>
    </xf>
    <xf numFmtId="0" fontId="31" fillId="0" borderId="11" xfId="0" applyFont="1" applyBorder="1" applyAlignment="1" applyProtection="1">
      <alignment horizontal="left" vertical="center" wrapText="1"/>
    </xf>
    <xf numFmtId="0" fontId="31" fillId="0" borderId="12" xfId="0" applyFont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horizontal="left" vertical="center"/>
    </xf>
    <xf numFmtId="0" fontId="31" fillId="0" borderId="11" xfId="58" applyFont="1" applyFill="1" applyBorder="1" applyAlignment="1" applyProtection="1">
      <alignment horizontal="left" vertical="top" wrapText="1"/>
    </xf>
    <xf numFmtId="167" fontId="31" fillId="0" borderId="11" xfId="78" applyNumberFormat="1" applyFont="1" applyFill="1" applyBorder="1" applyAlignment="1" applyProtection="1">
      <alignment horizontal="center"/>
    </xf>
    <xf numFmtId="49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11" xfId="58" applyFont="1" applyFill="1" applyBorder="1" applyAlignment="1" applyProtection="1">
      <alignment horizontal="left" vertical="top" wrapText="1" indent="3"/>
    </xf>
    <xf numFmtId="0" fontId="31" fillId="0" borderId="11" xfId="58" applyFont="1" applyFill="1" applyBorder="1" applyAlignment="1" applyProtection="1">
      <alignment horizontal="left" vertical="center" wrapText="1"/>
    </xf>
    <xf numFmtId="0" fontId="31" fillId="0" borderId="13" xfId="58" applyFont="1" applyFill="1" applyBorder="1" applyAlignment="1" applyProtection="1">
      <alignment horizontal="left" vertical="top" wrapText="1" indent="3"/>
    </xf>
    <xf numFmtId="167" fontId="31" fillId="0" borderId="14" xfId="78" applyNumberFormat="1" applyFont="1" applyFill="1" applyBorder="1" applyAlignment="1" applyProtection="1">
      <alignment horizontal="center"/>
    </xf>
    <xf numFmtId="0" fontId="34" fillId="0" borderId="10" xfId="0" applyFont="1" applyBorder="1" applyProtection="1"/>
    <xf numFmtId="167" fontId="31" fillId="24" borderId="10" xfId="0" applyNumberFormat="1" applyFont="1" applyFill="1" applyBorder="1" applyProtection="1"/>
    <xf numFmtId="167" fontId="31" fillId="24" borderId="12" xfId="0" applyNumberFormat="1" applyFont="1" applyFill="1" applyBorder="1" applyProtection="1"/>
    <xf numFmtId="167" fontId="31" fillId="24" borderId="11" xfId="0" applyNumberFormat="1" applyFont="1" applyFill="1" applyBorder="1" applyProtection="1"/>
    <xf numFmtId="167" fontId="31" fillId="24" borderId="11" xfId="0" applyNumberFormat="1" applyFont="1" applyFill="1" applyBorder="1" applyAlignment="1" applyProtection="1">
      <alignment vertical="center"/>
    </xf>
    <xf numFmtId="167" fontId="31" fillId="24" borderId="15" xfId="0" applyNumberFormat="1" applyFont="1" applyFill="1" applyBorder="1" applyProtection="1"/>
    <xf numFmtId="167" fontId="31" fillId="24" borderId="10" xfId="78" applyNumberFormat="1" applyFont="1" applyFill="1" applyBorder="1" applyAlignment="1" applyProtection="1">
      <alignment horizontal="right"/>
    </xf>
    <xf numFmtId="167" fontId="31" fillId="24" borderId="16" xfId="0" applyNumberFormat="1" applyFont="1" applyFill="1" applyBorder="1" applyProtection="1"/>
    <xf numFmtId="0" fontId="31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1" fillId="26" borderId="11" xfId="0" applyNumberFormat="1" applyFont="1" applyFill="1" applyBorder="1" applyAlignment="1" applyProtection="1">
      <alignment horizontal="left" vertical="center" wrapText="1"/>
    </xf>
    <xf numFmtId="0" fontId="31" fillId="26" borderId="11" xfId="0" applyFont="1" applyFill="1" applyBorder="1" applyAlignment="1" applyProtection="1">
      <alignment horizontal="left" wrapText="1"/>
    </xf>
    <xf numFmtId="167" fontId="31" fillId="26" borderId="12" xfId="0" applyNumberFormat="1" applyFont="1" applyFill="1" applyBorder="1" applyAlignment="1" applyProtection="1">
      <alignment horizontal="center"/>
    </xf>
    <xf numFmtId="167" fontId="31" fillId="26" borderId="11" xfId="0" applyNumberFormat="1" applyFont="1" applyFill="1" applyBorder="1" applyProtection="1"/>
    <xf numFmtId="49" fontId="31" fillId="27" borderId="11" xfId="0" applyNumberFormat="1" applyFont="1" applyFill="1" applyBorder="1" applyAlignment="1" applyProtection="1">
      <alignment horizontal="left" vertical="center" wrapText="1"/>
    </xf>
    <xf numFmtId="0" fontId="31" fillId="27" borderId="11" xfId="58" applyFont="1" applyFill="1" applyBorder="1" applyAlignment="1" applyProtection="1">
      <alignment vertical="top" wrapText="1"/>
    </xf>
    <xf numFmtId="167" fontId="31" fillId="27" borderId="12" xfId="0" applyNumberFormat="1" applyFont="1" applyFill="1" applyBorder="1" applyAlignment="1" applyProtection="1">
      <alignment horizontal="center"/>
    </xf>
    <xf numFmtId="167" fontId="31" fillId="27" borderId="11" xfId="0" applyNumberFormat="1" applyFont="1" applyFill="1" applyBorder="1" applyAlignment="1" applyProtection="1">
      <alignment vertical="center"/>
    </xf>
    <xf numFmtId="49" fontId="31" fillId="26" borderId="11" xfId="0" applyNumberFormat="1" applyFont="1" applyFill="1" applyBorder="1" applyAlignment="1" applyProtection="1">
      <alignment horizontal="center" vertical="center" wrapText="1"/>
    </xf>
    <xf numFmtId="0" fontId="31" fillId="26" borderId="11" xfId="0" applyFont="1" applyFill="1" applyBorder="1" applyAlignment="1" applyProtection="1">
      <alignment horizontal="left" vertical="center" wrapText="1"/>
    </xf>
    <xf numFmtId="167" fontId="31" fillId="26" borderId="12" xfId="0" applyNumberFormat="1" applyFont="1" applyFill="1" applyBorder="1" applyAlignment="1" applyProtection="1">
      <alignment horizontal="center" vertical="center"/>
    </xf>
    <xf numFmtId="167" fontId="31" fillId="26" borderId="11" xfId="0" applyNumberFormat="1" applyFont="1" applyFill="1" applyBorder="1" applyAlignment="1" applyProtection="1">
      <alignment vertical="center"/>
    </xf>
    <xf numFmtId="0" fontId="31" fillId="26" borderId="11" xfId="58" applyFont="1" applyFill="1" applyBorder="1" applyAlignment="1" applyProtection="1">
      <alignment horizontal="left" vertical="top" wrapText="1"/>
    </xf>
    <xf numFmtId="167" fontId="31" fillId="26" borderId="11" xfId="78" applyNumberFormat="1" applyFont="1" applyFill="1" applyBorder="1" applyAlignment="1" applyProtection="1">
      <alignment horizontal="center"/>
    </xf>
    <xf numFmtId="167" fontId="31" fillId="27" borderId="11" xfId="0" applyNumberFormat="1" applyFont="1" applyFill="1" applyBorder="1" applyProtection="1"/>
    <xf numFmtId="49" fontId="31" fillId="28" borderId="11" xfId="0" applyNumberFormat="1" applyFont="1" applyFill="1" applyBorder="1" applyAlignment="1" applyProtection="1">
      <alignment horizontal="center" vertical="center" wrapText="1"/>
    </xf>
    <xf numFmtId="0" fontId="31" fillId="28" borderId="11" xfId="58" applyFont="1" applyFill="1" applyBorder="1" applyAlignment="1" applyProtection="1">
      <alignment horizontal="left" vertical="top" wrapText="1"/>
    </xf>
    <xf numFmtId="167" fontId="31" fillId="28" borderId="11" xfId="78" applyNumberFormat="1" applyFont="1" applyFill="1" applyBorder="1" applyAlignment="1" applyProtection="1">
      <alignment horizontal="center"/>
    </xf>
    <xf numFmtId="167" fontId="31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1" fillId="24" borderId="12" xfId="0" applyNumberFormat="1" applyFont="1" applyFill="1" applyBorder="1" applyAlignment="1" applyProtection="1">
      <alignment vertical="center"/>
    </xf>
    <xf numFmtId="167" fontId="31" fillId="24" borderId="13" xfId="0" applyNumberFormat="1" applyFont="1" applyFill="1" applyBorder="1" applyAlignment="1" applyProtection="1">
      <alignment vertical="center"/>
    </xf>
    <xf numFmtId="167" fontId="31" fillId="24" borderId="14" xfId="0" applyNumberFormat="1" applyFont="1" applyFill="1" applyBorder="1" applyProtection="1"/>
    <xf numFmtId="167" fontId="31" fillId="0" borderId="12" xfId="0" applyNumberFormat="1" applyFont="1" applyBorder="1" applyProtection="1">
      <protection locked="0"/>
    </xf>
    <xf numFmtId="167" fontId="31" fillId="0" borderId="12" xfId="0" applyNumberFormat="1" applyFont="1" applyBorder="1" applyAlignment="1" applyProtection="1">
      <alignment vertical="center"/>
      <protection locked="0"/>
    </xf>
    <xf numFmtId="167" fontId="31" fillId="25" borderId="12" xfId="0" applyNumberFormat="1" applyFont="1" applyFill="1" applyBorder="1" applyProtection="1">
      <protection locked="0"/>
    </xf>
    <xf numFmtId="167" fontId="31" fillId="24" borderId="11" xfId="78" applyNumberFormat="1" applyFont="1" applyFill="1" applyBorder="1" applyAlignment="1" applyProtection="1">
      <alignment horizontal="right"/>
    </xf>
    <xf numFmtId="167" fontId="31" fillId="25" borderId="14" xfId="78" applyNumberFormat="1" applyFont="1" applyFill="1" applyBorder="1" applyAlignment="1" applyProtection="1">
      <alignment horizontal="right"/>
      <protection locked="0"/>
    </xf>
    <xf numFmtId="167" fontId="31" fillId="26" borderId="12" xfId="0" applyNumberFormat="1" applyFont="1" applyFill="1" applyBorder="1" applyProtection="1">
      <protection locked="0"/>
    </xf>
    <xf numFmtId="167" fontId="31" fillId="26" borderId="12" xfId="0" applyNumberFormat="1" applyFont="1" applyFill="1" applyBorder="1" applyAlignment="1" applyProtection="1">
      <alignment vertical="center"/>
      <protection locked="0"/>
    </xf>
    <xf numFmtId="167" fontId="31" fillId="26" borderId="11" xfId="78" applyNumberFormat="1" applyFont="1" applyFill="1" applyBorder="1" applyAlignment="1" applyProtection="1">
      <alignment horizontal="right"/>
    </xf>
    <xf numFmtId="167" fontId="31" fillId="27" borderId="11" xfId="78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right" vertical="center"/>
    </xf>
    <xf numFmtId="0" fontId="29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justify" vertical="center" wrapText="1"/>
    </xf>
    <xf numFmtId="2" fontId="4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4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9" fillId="0" borderId="0" xfId="0" applyNumberFormat="1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2" fontId="4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6" borderId="19" xfId="72" applyFont="1" applyFill="1" applyBorder="1" applyAlignment="1">
      <alignment horizontal="right" vertical="center"/>
    </xf>
    <xf numFmtId="2" fontId="2" fillId="26" borderId="19" xfId="72" applyNumberFormat="1" applyFont="1" applyFill="1" applyBorder="1" applyAlignment="1">
      <alignment horizontal="right" vertical="center"/>
    </xf>
    <xf numFmtId="169" fontId="4" fillId="0" borderId="19" xfId="0" applyNumberFormat="1" applyFont="1" applyFill="1" applyBorder="1" applyAlignment="1">
      <alignment horizontal="right" vertical="center"/>
    </xf>
    <xf numFmtId="0" fontId="35" fillId="0" borderId="19" xfId="0" applyFont="1" applyFill="1" applyBorder="1" applyAlignment="1">
      <alignment vertical="center"/>
    </xf>
    <xf numFmtId="1" fontId="35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6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6" borderId="19" xfId="0" applyNumberFormat="1" applyFont="1" applyFill="1" applyBorder="1" applyAlignment="1">
      <alignment horizontal="right" vertical="center"/>
    </xf>
    <xf numFmtId="164" fontId="4" fillId="0" borderId="19" xfId="72" applyFont="1" applyFill="1" applyBorder="1" applyAlignment="1">
      <alignment horizontal="right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43" applyFont="1" applyBorder="1" applyAlignment="1">
      <alignment horizontal="center" vertical="center" wrapText="1"/>
    </xf>
    <xf numFmtId="171" fontId="4" fillId="0" borderId="19" xfId="72" applyNumberFormat="1" applyFont="1" applyFill="1" applyBorder="1" applyAlignment="1">
      <alignment horizontal="center" vertical="center" wrapText="1"/>
    </xf>
    <xf numFmtId="164" fontId="4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6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6" fillId="0" borderId="19" xfId="43" applyFont="1" applyFill="1" applyBorder="1" applyAlignment="1">
      <alignment horizontal="left" vertical="center" wrapText="1"/>
    </xf>
    <xf numFmtId="164" fontId="4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7" fillId="0" borderId="19" xfId="0" applyFont="1" applyFill="1" applyBorder="1" applyAlignment="1">
      <alignment horizontal="center" vertical="center"/>
    </xf>
    <xf numFmtId="2" fontId="37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5" fillId="0" borderId="19" xfId="0" applyFont="1" applyFill="1" applyBorder="1" applyAlignment="1">
      <alignment horizontal="left" vertical="center" indent="3"/>
    </xf>
    <xf numFmtId="2" fontId="35" fillId="0" borderId="19" xfId="0" applyNumberFormat="1" applyFont="1" applyFill="1" applyBorder="1" applyAlignment="1">
      <alignment horizontal="center" vertical="center"/>
    </xf>
    <xf numFmtId="164" fontId="35" fillId="0" borderId="19" xfId="72" applyFont="1" applyFill="1" applyBorder="1" applyAlignment="1">
      <alignment horizontal="center" vertical="center"/>
    </xf>
    <xf numFmtId="164" fontId="35" fillId="0" borderId="19" xfId="72" applyFont="1" applyFill="1" applyBorder="1" applyAlignment="1">
      <alignment horizontal="left" vertical="center" indent="1"/>
    </xf>
    <xf numFmtId="0" fontId="35" fillId="0" borderId="19" xfId="0" applyFont="1" applyFill="1" applyBorder="1" applyAlignment="1">
      <alignment horizontal="left" vertical="center" indent="1"/>
    </xf>
    <xf numFmtId="169" fontId="35" fillId="0" borderId="19" xfId="0" applyNumberFormat="1" applyFont="1" applyFill="1" applyBorder="1" applyAlignment="1">
      <alignment horizontal="center" vertical="center"/>
    </xf>
    <xf numFmtId="169" fontId="37" fillId="0" borderId="19" xfId="0" applyNumberFormat="1" applyFont="1" applyFill="1" applyBorder="1" applyAlignment="1">
      <alignment horizontal="center" vertical="center"/>
    </xf>
    <xf numFmtId="164" fontId="35" fillId="0" borderId="19" xfId="72" applyFont="1" applyFill="1" applyBorder="1" applyAlignment="1">
      <alignment vertical="center"/>
    </xf>
    <xf numFmtId="9" fontId="35" fillId="0" borderId="19" xfId="66" applyFont="1" applyFill="1" applyBorder="1" applyAlignment="1">
      <alignment vertical="center"/>
    </xf>
    <xf numFmtId="0" fontId="37" fillId="26" borderId="19" xfId="0" applyFont="1" applyFill="1" applyBorder="1" applyAlignment="1">
      <alignment vertical="center"/>
    </xf>
    <xf numFmtId="164" fontId="35" fillId="0" borderId="19" xfId="71" applyFont="1" applyFill="1" applyBorder="1" applyAlignment="1">
      <alignment vertical="center"/>
    </xf>
    <xf numFmtId="164" fontId="54" fillId="0" borderId="19" xfId="71" applyFont="1" applyFill="1" applyBorder="1" applyAlignment="1">
      <alignment vertical="center"/>
    </xf>
    <xf numFmtId="164" fontId="48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8" fillId="0" borderId="0" xfId="66" applyFont="1" applyFill="1" applyAlignment="1">
      <alignment vertical="center"/>
    </xf>
    <xf numFmtId="0" fontId="38" fillId="0" borderId="19" xfId="50" applyNumberFormat="1" applyFont="1" applyFill="1" applyBorder="1" applyAlignment="1" applyProtection="1">
      <alignment horizontal="left" vertical="center" wrapText="1"/>
    </xf>
    <xf numFmtId="1" fontId="35" fillId="0" borderId="19" xfId="0" applyNumberFormat="1" applyFont="1" applyFill="1" applyBorder="1" applyAlignment="1">
      <alignment horizontal="center" vertical="center"/>
    </xf>
    <xf numFmtId="164" fontId="35" fillId="0" borderId="19" xfId="71" applyFont="1" applyFill="1" applyBorder="1" applyAlignment="1">
      <alignment horizontal="center" vertical="center"/>
    </xf>
    <xf numFmtId="164" fontId="54" fillId="0" borderId="19" xfId="71" applyFont="1" applyFill="1" applyBorder="1" applyAlignment="1">
      <alignment horizontal="center" vertical="center"/>
    </xf>
    <xf numFmtId="0" fontId="35" fillId="0" borderId="19" xfId="0" applyNumberFormat="1" applyFont="1" applyFill="1" applyBorder="1" applyAlignment="1">
      <alignment horizontal="left" vertical="center"/>
    </xf>
    <xf numFmtId="1" fontId="35" fillId="0" borderId="19" xfId="72" applyNumberFormat="1" applyFont="1" applyFill="1" applyBorder="1" applyAlignment="1">
      <alignment horizontal="center" vertical="center"/>
    </xf>
    <xf numFmtId="169" fontId="35" fillId="0" borderId="19" xfId="72" applyNumberFormat="1" applyFont="1" applyFill="1" applyBorder="1" applyAlignment="1">
      <alignment horizontal="center" vertical="center"/>
    </xf>
    <xf numFmtId="169" fontId="54" fillId="0" borderId="19" xfId="72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left" vertical="center"/>
    </xf>
    <xf numFmtId="1" fontId="38" fillId="0" borderId="19" xfId="57" applyNumberFormat="1" applyFont="1" applyFill="1" applyBorder="1" applyAlignment="1" applyProtection="1">
      <alignment horizontal="left" vertical="center" wrapText="1"/>
    </xf>
    <xf numFmtId="0" fontId="38" fillId="0" borderId="19" xfId="37" applyFont="1" applyFill="1" applyBorder="1" applyAlignment="1" applyProtection="1">
      <alignment horizontal="left" vertical="center" wrapText="1"/>
    </xf>
    <xf numFmtId="0" fontId="39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5" fillId="26" borderId="19" xfId="0" applyFont="1" applyFill="1" applyBorder="1" applyAlignment="1">
      <alignment horizontal="left" vertical="center" indent="1"/>
    </xf>
    <xf numFmtId="0" fontId="35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40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40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40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7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7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7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7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40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5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6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9" fontId="67" fillId="26" borderId="0" xfId="67" applyFont="1" applyFill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8" fillId="0" borderId="0" xfId="66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6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5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2" fillId="0" borderId="19" xfId="43" applyFont="1" applyFill="1" applyBorder="1" applyAlignment="1">
      <alignment horizontal="left" vertical="center" indent="1"/>
    </xf>
    <xf numFmtId="0" fontId="2" fillId="0" borderId="19" xfId="43" applyFont="1" applyFill="1" applyBorder="1" applyAlignment="1">
      <alignment horizontal="left" vertical="center" wrapText="1" indent="1"/>
    </xf>
    <xf numFmtId="0" fontId="2" fillId="0" borderId="19" xfId="43" applyFont="1" applyFill="1" applyBorder="1" applyAlignment="1">
      <alignment horizontal="left" vertical="center" indent="3"/>
    </xf>
    <xf numFmtId="0" fontId="2" fillId="0" borderId="19" xfId="0" applyFont="1" applyFill="1" applyBorder="1" applyAlignment="1">
      <alignment horizontal="left" vertical="center" wrapText="1" indent="1"/>
    </xf>
    <xf numFmtId="0" fontId="2" fillId="0" borderId="19" xfId="43" applyFont="1" applyFill="1" applyBorder="1" applyAlignment="1">
      <alignment horizontal="left" vertical="center" wrapText="1" indent="5"/>
    </xf>
    <xf numFmtId="0" fontId="2" fillId="0" borderId="19" xfId="0" applyFont="1" applyFill="1" applyBorder="1" applyAlignment="1">
      <alignment horizontal="left" vertical="center" wrapText="1" indent="7"/>
    </xf>
    <xf numFmtId="0" fontId="2" fillId="0" borderId="0" xfId="43" applyFont="1" applyFill="1" applyAlignment="1">
      <alignment wrapText="1"/>
    </xf>
    <xf numFmtId="0" fontId="29" fillId="0" borderId="0" xfId="43" applyFont="1" applyFill="1" applyAlignment="1">
      <alignment horizontal="center" vertical="center" wrapText="1"/>
    </xf>
    <xf numFmtId="0" fontId="2" fillId="0" borderId="0" xfId="43" applyFont="1" applyFill="1"/>
    <xf numFmtId="0" fontId="28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left" vertical="center" indent="5"/>
    </xf>
    <xf numFmtId="0" fontId="2" fillId="0" borderId="19" xfId="43" applyFont="1" applyFill="1" applyBorder="1" applyAlignment="1">
      <alignment horizontal="left" vertical="center" indent="7"/>
    </xf>
    <xf numFmtId="49" fontId="29" fillId="0" borderId="0" xfId="43" applyNumberFormat="1" applyFont="1" applyFill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70" fillId="0" borderId="0" xfId="0" applyFont="1" applyFill="1" applyAlignment="1">
      <alignment horizontal="justify" vertical="center"/>
    </xf>
    <xf numFmtId="0" fontId="2" fillId="0" borderId="0" xfId="43" applyFont="1" applyFill="1" applyAlignment="1">
      <alignment vertical="center"/>
    </xf>
    <xf numFmtId="0" fontId="2" fillId="0" borderId="19" xfId="0" applyFont="1" applyFill="1" applyBorder="1" applyAlignment="1">
      <alignment horizontal="left" vertical="center" wrapText="1" indent="2"/>
    </xf>
    <xf numFmtId="0" fontId="29" fillId="0" borderId="19" xfId="43" applyFont="1" applyFill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/>
    </xf>
    <xf numFmtId="0" fontId="29" fillId="0" borderId="19" xfId="43" applyFont="1" applyFill="1" applyBorder="1" applyAlignment="1">
      <alignment horizontal="center" vertical="center" wrapText="1"/>
    </xf>
    <xf numFmtId="49" fontId="29" fillId="0" borderId="19" xfId="43" applyNumberFormat="1" applyFont="1" applyFill="1" applyBorder="1" applyAlignment="1">
      <alignment horizontal="center" vertical="center"/>
    </xf>
    <xf numFmtId="49" fontId="44" fillId="0" borderId="19" xfId="43" applyNumberFormat="1" applyFont="1" applyFill="1" applyBorder="1" applyAlignment="1">
      <alignment horizontal="center" vertical="center"/>
    </xf>
    <xf numFmtId="0" fontId="44" fillId="0" borderId="19" xfId="43" applyFont="1" applyFill="1" applyBorder="1" applyAlignment="1">
      <alignment horizontal="center" vertical="center" wrapText="1"/>
    </xf>
    <xf numFmtId="0" fontId="4" fillId="0" borderId="0" xfId="43" applyFont="1" applyFill="1" applyAlignment="1">
      <alignment vertical="center"/>
    </xf>
    <xf numFmtId="0" fontId="4" fillId="0" borderId="0" xfId="43" applyFont="1" applyFill="1"/>
    <xf numFmtId="0" fontId="28" fillId="0" borderId="19" xfId="43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 indent="1"/>
    </xf>
    <xf numFmtId="49" fontId="28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49" fillId="0" borderId="19" xfId="0" applyFont="1" applyFill="1" applyBorder="1" applyAlignment="1">
      <alignment horizontal="center" vertical="center"/>
    </xf>
    <xf numFmtId="170" fontId="29" fillId="0" borderId="19" xfId="43" applyNumberFormat="1" applyFont="1" applyFill="1" applyBorder="1" applyAlignment="1">
      <alignment horizontal="center" vertical="center"/>
    </xf>
    <xf numFmtId="4" fontId="29" fillId="0" borderId="19" xfId="43" applyNumberFormat="1" applyFont="1" applyFill="1" applyBorder="1" applyAlignment="1">
      <alignment horizontal="center" vertical="center"/>
    </xf>
    <xf numFmtId="4" fontId="91" fillId="0" borderId="0" xfId="1031" applyNumberFormat="1" applyFont="1" applyFill="1" applyAlignment="1">
      <alignment vertical="center"/>
    </xf>
    <xf numFmtId="4" fontId="91" fillId="0" borderId="0" xfId="0" applyNumberFormat="1" applyFont="1" applyFill="1" applyAlignment="1">
      <alignment vertical="center"/>
    </xf>
    <xf numFmtId="4" fontId="93" fillId="0" borderId="19" xfId="6982" applyNumberFormat="1" applyFont="1" applyFill="1" applyBorder="1" applyAlignment="1">
      <alignment horizontal="right"/>
    </xf>
    <xf numFmtId="49" fontId="44" fillId="0" borderId="19" xfId="43" applyNumberFormat="1" applyFont="1" applyFill="1" applyBorder="1" applyAlignment="1">
      <alignment horizontal="center" vertical="center" wrapText="1"/>
    </xf>
    <xf numFmtId="0" fontId="5" fillId="0" borderId="19" xfId="43" applyFont="1" applyFill="1" applyBorder="1" applyAlignment="1">
      <alignment horizontal="center" vertical="center" wrapText="1"/>
    </xf>
    <xf numFmtId="2" fontId="2" fillId="0" borderId="0" xfId="43" applyNumberFormat="1" applyFont="1" applyFill="1"/>
    <xf numFmtId="0" fontId="2" fillId="0" borderId="19" xfId="43" applyFont="1" applyFill="1" applyBorder="1" applyAlignment="1">
      <alignment horizontal="center" vertical="center"/>
    </xf>
    <xf numFmtId="203" fontId="2" fillId="0" borderId="19" xfId="6982" applyNumberFormat="1" applyFont="1" applyFill="1" applyBorder="1" applyAlignment="1">
      <alignment horizontal="center" vertical="center"/>
    </xf>
    <xf numFmtId="203" fontId="2" fillId="0" borderId="19" xfId="43" applyNumberFormat="1" applyFont="1" applyFill="1" applyBorder="1" applyAlignment="1">
      <alignment horizontal="center" vertical="center" wrapText="1"/>
    </xf>
    <xf numFmtId="170" fontId="2" fillId="0" borderId="19" xfId="43" applyNumberFormat="1" applyFont="1" applyFill="1" applyBorder="1" applyAlignment="1">
      <alignment horizontal="center" vertical="center"/>
    </xf>
    <xf numFmtId="2" fontId="2" fillId="0" borderId="19" xfId="43" applyNumberFormat="1" applyFont="1" applyFill="1" applyBorder="1" applyAlignment="1">
      <alignment horizontal="center" vertical="center"/>
    </xf>
    <xf numFmtId="205" fontId="2" fillId="0" borderId="0" xfId="43" applyNumberFormat="1" applyFont="1" applyFill="1"/>
    <xf numFmtId="170" fontId="2" fillId="0" borderId="19" xfId="6982" applyNumberFormat="1" applyFont="1" applyFill="1" applyBorder="1" applyAlignment="1">
      <alignment vertical="top"/>
    </xf>
    <xf numFmtId="170" fontId="2" fillId="0" borderId="19" xfId="0" applyNumberFormat="1" applyFont="1" applyFill="1" applyBorder="1" applyAlignment="1">
      <alignment horizontal="center" vertical="center"/>
    </xf>
    <xf numFmtId="2" fontId="0" fillId="0" borderId="19" xfId="0" applyNumberFormat="1" applyFont="1" applyFill="1" applyBorder="1" applyAlignment="1">
      <alignment horizontal="center" vertical="center"/>
    </xf>
    <xf numFmtId="202" fontId="93" fillId="0" borderId="19" xfId="6982" applyNumberFormat="1" applyFont="1" applyFill="1" applyBorder="1" applyAlignment="1">
      <alignment vertical="top"/>
    </xf>
    <xf numFmtId="0" fontId="5" fillId="0" borderId="19" xfId="43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 wrapText="1"/>
    </xf>
    <xf numFmtId="0" fontId="5" fillId="0" borderId="19" xfId="43" applyFont="1" applyFill="1" applyBorder="1" applyAlignment="1">
      <alignment horizontal="center" vertical="center" wrapText="1"/>
    </xf>
    <xf numFmtId="170" fontId="0" fillId="0" borderId="19" xfId="0" applyNumberFormat="1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 vertical="center"/>
    </xf>
    <xf numFmtId="170" fontId="28" fillId="0" borderId="19" xfId="43" applyNumberFormat="1" applyFont="1" applyFill="1" applyBorder="1" applyAlignment="1">
      <alignment horizontal="center" vertical="center"/>
    </xf>
    <xf numFmtId="164" fontId="29" fillId="0" borderId="19" xfId="43" applyNumberFormat="1" applyFont="1" applyFill="1" applyBorder="1" applyAlignment="1">
      <alignment horizontal="center" vertical="center"/>
    </xf>
    <xf numFmtId="164" fontId="7" fillId="0" borderId="19" xfId="71" applyFont="1" applyFill="1" applyBorder="1"/>
    <xf numFmtId="205" fontId="2" fillId="0" borderId="19" xfId="43" applyNumberFormat="1" applyFont="1" applyFill="1" applyBorder="1" applyAlignment="1">
      <alignment horizontal="center" vertical="center"/>
    </xf>
    <xf numFmtId="43" fontId="29" fillId="0" borderId="19" xfId="43" applyNumberFormat="1" applyFont="1" applyFill="1" applyBorder="1" applyAlignment="1">
      <alignment horizontal="center" vertical="center"/>
    </xf>
    <xf numFmtId="0" fontId="29" fillId="0" borderId="19" xfId="43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204" fontId="2" fillId="0" borderId="19" xfId="43" applyNumberFormat="1" applyFont="1" applyFill="1" applyBorder="1" applyAlignment="1">
      <alignment horizontal="center" vertical="center" wrapText="1"/>
    </xf>
    <xf numFmtId="170" fontId="2" fillId="0" borderId="19" xfId="43" applyNumberFormat="1" applyFont="1" applyFill="1" applyBorder="1" applyAlignment="1">
      <alignment horizontal="center" vertical="center"/>
    </xf>
    <xf numFmtId="2" fontId="2" fillId="0" borderId="19" xfId="43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/>
    <xf numFmtId="2" fontId="29" fillId="0" borderId="19" xfId="43" applyNumberFormat="1" applyFont="1" applyFill="1" applyBorder="1" applyAlignment="1">
      <alignment horizontal="center" vertical="center"/>
    </xf>
    <xf numFmtId="2" fontId="0" fillId="0" borderId="19" xfId="0" applyNumberFormat="1" applyFont="1" applyFill="1" applyBorder="1"/>
    <xf numFmtId="2" fontId="91" fillId="0" borderId="39" xfId="1094" applyNumberFormat="1" applyFont="1" applyFill="1" applyBorder="1" applyAlignment="1" applyProtection="1">
      <alignment horizontal="center" vertical="center"/>
    </xf>
    <xf numFmtId="170" fontId="2" fillId="0" borderId="19" xfId="43" applyNumberFormat="1" applyFont="1" applyFill="1" applyBorder="1" applyAlignment="1">
      <alignment horizontal="center" vertical="center"/>
    </xf>
    <xf numFmtId="170" fontId="93" fillId="0" borderId="19" xfId="6982" applyNumberFormat="1" applyFont="1" applyFill="1" applyBorder="1" applyAlignment="1">
      <alignment horizontal="center" vertical="center"/>
    </xf>
    <xf numFmtId="170" fontId="2" fillId="0" borderId="19" xfId="0" applyNumberFormat="1" applyFont="1" applyFill="1" applyBorder="1" applyAlignment="1">
      <alignment horizontal="center" vertical="center"/>
    </xf>
    <xf numFmtId="168" fontId="207" fillId="0" borderId="19" xfId="43" applyNumberFormat="1" applyFont="1" applyFill="1" applyBorder="1" applyAlignment="1">
      <alignment horizontal="center" vertical="center"/>
    </xf>
    <xf numFmtId="4" fontId="207" fillId="0" borderId="19" xfId="43" applyNumberFormat="1" applyFont="1" applyFill="1" applyBorder="1" applyAlignment="1">
      <alignment horizontal="center" vertical="center"/>
    </xf>
    <xf numFmtId="4" fontId="2" fillId="0" borderId="19" xfId="43" applyNumberFormat="1" applyFont="1" applyFill="1" applyBorder="1" applyAlignment="1">
      <alignment horizontal="center" vertical="center"/>
    </xf>
    <xf numFmtId="168" fontId="56" fillId="0" borderId="19" xfId="0" applyNumberFormat="1" applyFont="1" applyFill="1" applyBorder="1" applyAlignment="1">
      <alignment horizontal="center"/>
    </xf>
    <xf numFmtId="2" fontId="29" fillId="0" borderId="19" xfId="0" applyNumberFormat="1" applyFont="1" applyFill="1" applyBorder="1" applyAlignment="1">
      <alignment horizontal="center" vertical="center"/>
    </xf>
    <xf numFmtId="4" fontId="91" fillId="0" borderId="40" xfId="1266" applyNumberFormat="1" applyFont="1" applyFill="1" applyBorder="1" applyAlignment="1" applyProtection="1">
      <alignment horizontal="center" vertical="center"/>
      <protection locked="0"/>
    </xf>
    <xf numFmtId="4" fontId="72" fillId="0" borderId="19" xfId="0" applyNumberFormat="1" applyFont="1" applyFill="1" applyBorder="1" applyAlignment="1">
      <alignment horizontal="center"/>
    </xf>
    <xf numFmtId="0" fontId="61" fillId="0" borderId="0" xfId="56" applyFont="1" applyAlignment="1">
      <alignment horizontal="center" vertical="center" wrapText="1"/>
    </xf>
    <xf numFmtId="0" fontId="4" fillId="32" borderId="28" xfId="0" applyFont="1" applyFill="1" applyBorder="1" applyAlignment="1">
      <alignment horizontal="center" vertical="center" wrapText="1"/>
    </xf>
    <xf numFmtId="0" fontId="4" fillId="32" borderId="0" xfId="0" applyFont="1" applyFill="1" applyBorder="1" applyAlignment="1">
      <alignment horizontal="center" vertical="center" wrapText="1"/>
    </xf>
    <xf numFmtId="0" fontId="4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0" fontId="2" fillId="0" borderId="19" xfId="43" applyFont="1" applyFill="1" applyBorder="1" applyAlignment="1">
      <alignment horizontal="left" vertical="center" wrapText="1"/>
    </xf>
    <xf numFmtId="0" fontId="73" fillId="0" borderId="26" xfId="43" applyFont="1" applyFill="1" applyBorder="1" applyAlignment="1">
      <alignment horizontal="center" vertical="center" wrapText="1"/>
    </xf>
    <xf numFmtId="0" fontId="73" fillId="0" borderId="0" xfId="43" applyFont="1" applyFill="1" applyBorder="1" applyAlignment="1">
      <alignment horizontal="center" vertical="center" wrapText="1"/>
    </xf>
    <xf numFmtId="0" fontId="73" fillId="0" borderId="29" xfId="43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 wrapText="1"/>
    </xf>
    <xf numFmtId="0" fontId="5" fillId="0" borderId="19" xfId="43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5" fillId="0" borderId="0" xfId="43" applyFont="1" applyFill="1" applyAlignment="1">
      <alignment horizontal="center" vertical="center" wrapText="1"/>
    </xf>
    <xf numFmtId="0" fontId="73" fillId="0" borderId="0" xfId="43" applyFont="1" applyFill="1" applyAlignment="1">
      <alignment horizontal="center" vertical="center" wrapText="1"/>
    </xf>
    <xf numFmtId="49" fontId="74" fillId="0" borderId="19" xfId="43" applyNumberFormat="1" applyFont="1" applyFill="1" applyBorder="1" applyAlignment="1">
      <alignment horizontal="center" vertical="center"/>
    </xf>
    <xf numFmtId="0" fontId="70" fillId="0" borderId="0" xfId="0" applyFont="1" applyFill="1" applyAlignment="1">
      <alignment horizontal="center" vertical="center"/>
    </xf>
    <xf numFmtId="0" fontId="71" fillId="0" borderId="0" xfId="0" applyFont="1" applyFill="1" applyAlignment="1">
      <alignment horizontal="center" vertical="top"/>
    </xf>
    <xf numFmtId="0" fontId="70" fillId="0" borderId="0" xfId="0" applyFont="1" applyFill="1" applyAlignment="1">
      <alignment horizontal="center" vertical="center" wrapText="1"/>
    </xf>
    <xf numFmtId="0" fontId="46" fillId="0" borderId="0" xfId="0" applyFont="1" applyFill="1" applyAlignment="1">
      <alignment horizontal="center" vertical="top" wrapText="1"/>
    </xf>
  </cellXfs>
  <cellStyles count="7520">
    <cellStyle name=" 1" xfId="81"/>
    <cellStyle name=" 1 2" xfId="1309"/>
    <cellStyle name=" 1_Stage1" xfId="1310"/>
    <cellStyle name="%" xfId="82"/>
    <cellStyle name="%_Inputs" xfId="83"/>
    <cellStyle name="%_Inputs (const)" xfId="84"/>
    <cellStyle name="%_Inputs Co" xfId="85"/>
    <cellStyle name="?" xfId="1353"/>
    <cellStyle name="? 2" xfId="1354"/>
    <cellStyle name="? 3" xfId="1355"/>
    <cellStyle name="_Model_RAB Мой" xfId="86"/>
    <cellStyle name="_Model_RAB Мой 2" xfId="1356"/>
    <cellStyle name="_Model_RAB Мой_PR.PROG.WARM.NOTCOMBI.2012.2.16_v1.4(04.04.11) " xfId="1311"/>
    <cellStyle name="_Model_RAB Мой_Книга2_PR.PROG.WARM.NOTCOMBI.2012.2.16_v1.4(04.04.11) " xfId="1312"/>
    <cellStyle name="_Model_RAB Мой_т.1.15.3." xfId="1357"/>
    <cellStyle name="_Model_RAB_MRSK_svod" xfId="87"/>
    <cellStyle name="_Model_RAB_MRSK_svod 2" xfId="1358"/>
    <cellStyle name="_Model_RAB_MRSK_svod_PR.PROG.WARM.NOTCOMBI.2012.2.16_v1.4(04.04.11) " xfId="1313"/>
    <cellStyle name="_Model_RAB_MRSK_svod_Книга2_PR.PROG.WARM.NOTCOMBI.2012.2.16_v1.4(04.04.11) " xfId="1314"/>
    <cellStyle name="_Model_RAB_MRSK_svod_т.1.15.3." xfId="1359"/>
    <cellStyle name="_NeuronID-SerialNumberMeter КЛГ ЖД" xfId="1360"/>
    <cellStyle name="_Акт ян" xfId="1361"/>
    <cellStyle name="_Анализ Долговой позиции на 2005 г" xfId="1362"/>
    <cellStyle name="_бизнес-план на 2005 год" xfId="1363"/>
    <cellStyle name="_БП-2005 КЭГ" xfId="1364"/>
    <cellStyle name="_Бундина7" xfId="1365"/>
    <cellStyle name="_ВО ОП ТЭС-ОТ- 2007" xfId="88"/>
    <cellStyle name="_ВФ ОАО ТЭС-ОТ- 2009" xfId="89"/>
    <cellStyle name="_выручка по присоединениям2" xfId="90"/>
    <cellStyle name="_дек ДЭ" xfId="1366"/>
    <cellStyle name="_Договор аренды ЯЭ с разбивкой" xfId="91"/>
    <cellStyle name="_ДУ143 апрель" xfId="1367"/>
    <cellStyle name="_ДУ143 июль" xfId="1368"/>
    <cellStyle name="_ДУ143 июнь" xfId="1369"/>
    <cellStyle name="_ДУ143 май" xfId="1370"/>
    <cellStyle name="_ДУ143 март" xfId="1371"/>
    <cellStyle name="_ДУ143 фв" xfId="1372"/>
    <cellStyle name="_ДУ143 ян" xfId="1373"/>
    <cellStyle name="_ДУ143 ян_1" xfId="1374"/>
    <cellStyle name="_ИИК 03_01_2009 (Б6) (Быт декабрь)" xfId="1375"/>
    <cellStyle name="_ИИК Бундина7" xfId="1376"/>
    <cellStyle name="_Интегральный акт Янтарьэнерго март 2012 Этап3-1 27_04_2012" xfId="1377"/>
    <cellStyle name="_Исходные данные для модели" xfId="92"/>
    <cellStyle name="_Калининград ИИК (Заготовка на январь) 14_08_2009_2_2_3" xfId="1378"/>
    <cellStyle name="_Калининград ИИК (Заготовка на январь) 14_08_2009_2_2_9" xfId="1379"/>
    <cellStyle name="_КЖД Приложение 3 (09.12.2009)" xfId="1380"/>
    <cellStyle name="_КЛГ ИИК Ноябрь 2" xfId="1381"/>
    <cellStyle name="_КЛНГ Приложение 3 (приложение 2.1. к поставке) население февраль 2010" xfId="1382"/>
    <cellStyle name="_КЛНГ Приложение 3 Население  январь 2010" xfId="1383"/>
    <cellStyle name="_Книга1" xfId="1384"/>
    <cellStyle name="_м ДЭ" xfId="1385"/>
    <cellStyle name="_м ДЭ (2)" xfId="1386"/>
    <cellStyle name="_май ДЭ" xfId="1387"/>
    <cellStyle name="_МОДЕЛЬ_1 (2)" xfId="93"/>
    <cellStyle name="_МОДЕЛЬ_1 (2) 2" xfId="1388"/>
    <cellStyle name="_МОДЕЛЬ_1 (2)_PR.PROG.WARM.NOTCOMBI.2012.2.16_v1.4(04.04.11) " xfId="1315"/>
    <cellStyle name="_МОДЕЛЬ_1 (2)_Книга2_PR.PROG.WARM.NOTCOMBI.2012.2.16_v1.4(04.04.11) " xfId="1316"/>
    <cellStyle name="_МОДЕЛЬ_1 (2)_т.1.15.3." xfId="1389"/>
    <cellStyle name="_НВВ 2009 постатейно свод по филиалам_09_02_09" xfId="94"/>
    <cellStyle name="_НВВ 2009 постатейно свод по филиалам_для Валентина" xfId="95"/>
    <cellStyle name="_ноя ДЭ" xfId="1390"/>
    <cellStyle name="_Объемы на 4кв 2008г " xfId="96"/>
    <cellStyle name="_Объемы на 4кв 2008г  (2)" xfId="97"/>
    <cellStyle name="_окт ДЭ " xfId="1391"/>
    <cellStyle name="_Омск" xfId="98"/>
    <cellStyle name="_ОТ ИД 2009" xfId="99"/>
    <cellStyle name="_пр 5 тариф RAB" xfId="100"/>
    <cellStyle name="_пр 5 тариф RAB 2" xfId="1392"/>
    <cellStyle name="_пр 5 тариф RAB_PR.PROG.WARM.NOTCOMBI.2012.2.16_v1.4(04.04.11) " xfId="1317"/>
    <cellStyle name="_пр 5 тариф RAB_Книга2_PR.PROG.WARM.NOTCOMBI.2012.2.16_v1.4(04.04.11) " xfId="1318"/>
    <cellStyle name="_пр 5 тариф RAB_т.1.15.3." xfId="1393"/>
    <cellStyle name="_Предожение _ДБП_2009 г ( согласованные БП)  (2)" xfId="101"/>
    <cellStyle name="_Приложение 1 ИП на 2005" xfId="1394"/>
    <cellStyle name="_Приложение 8 ИП на 2005 для РАО ОКС" xfId="1395"/>
    <cellStyle name="_Приложение МТС-3-КС" xfId="102"/>
    <cellStyle name="_Приложение3" xfId="1396"/>
    <cellStyle name="_Приложение3_Август_Рабочий" xfId="1397"/>
    <cellStyle name="_Приложение3_Апрель" xfId="1398"/>
    <cellStyle name="_Приложение3_Декабрь_Рабочий" xfId="1399"/>
    <cellStyle name="_Приложение3_Июль_Рабочий" xfId="1400"/>
    <cellStyle name="_Приложение3_Ноябрь_Рабочий" xfId="1401"/>
    <cellStyle name="_Приложение3_Октябрь_Рабочий" xfId="1402"/>
    <cellStyle name="_Приложение3_Сентябрь_Рабочий" xfId="1403"/>
    <cellStyle name="_Приложение3_Январь_Рабочий_2" xfId="1404"/>
    <cellStyle name="_Приложение-МТС--2-1" xfId="103"/>
    <cellStyle name="_рап ап" xfId="1405"/>
    <cellStyle name="_рап ил" xfId="1406"/>
    <cellStyle name="_рап март" xfId="1407"/>
    <cellStyle name="_рапиюль" xfId="1408"/>
    <cellStyle name="_рапиюнь" xfId="1409"/>
    <cellStyle name="_Расчет RAB_22072008" xfId="104"/>
    <cellStyle name="_Расчет RAB_22072008 2" xfId="1410"/>
    <cellStyle name="_Расчет RAB_22072008_PR.PROG.WARM.NOTCOMBI.2012.2.16_v1.4(04.04.11) " xfId="1319"/>
    <cellStyle name="_Расчет RAB_22072008_Книга2_PR.PROG.WARM.NOTCOMBI.2012.2.16_v1.4(04.04.11) " xfId="1320"/>
    <cellStyle name="_Расчет RAB_22072008_т.1.15.3." xfId="1411"/>
    <cellStyle name="_Расчет RAB_Лен и МОЭСК_с 2010 года_14.04.2009_со сглаж_version 3.0_без ФСК" xfId="105"/>
    <cellStyle name="_Расчет RAB_Лен и МОЭСК_с 2010 года_14.04.2009_со сглаж_version 3.0_без ФСК 2" xfId="1412"/>
    <cellStyle name="_Расчет RAB_Лен и МОЭСК_с 2010 года_14.04.2009_со сглаж_version 3.0_без ФСК_PR.PROG.WARM.NOTCOMBI.2012.2.16_v1.4(04.04.11) " xfId="1321"/>
    <cellStyle name="_Расчет RAB_Лен и МОЭСК_с 2010 года_14.04.2009_со сглаж_version 3.0_без ФСК_Книга2_PR.PROG.WARM.NOTCOMBI.2012.2.16_v1.4(04.04.11) " xfId="1322"/>
    <cellStyle name="_Расчет RAB_Лен и МОЭСК_с 2010 года_14.04.2009_со сглаж_version 3.0_без ФСК_т.1.15.3." xfId="1413"/>
    <cellStyle name="_Реестр счетов-июнь" xfId="106"/>
    <cellStyle name="_Реестр счетов-май" xfId="107"/>
    <cellStyle name="_Свод по ИПР (2)" xfId="108"/>
    <cellStyle name="_Сводная приборы коммерческого и технического учета (программа)" xfId="1414"/>
    <cellStyle name="_сен ДЭ " xfId="1415"/>
    <cellStyle name="_т 14" xfId="1416"/>
    <cellStyle name="_таблицы для расчетов28-04-08_2006-2009_прибыль корр_по ИА" xfId="109"/>
    <cellStyle name="_таблицы для расчетов28-04-08_2006-2009с ИА" xfId="110"/>
    <cellStyle name="_Точки по договорам с Янтарьэнерго на 18_09_2009 (программа поиска) (1)" xfId="1417"/>
    <cellStyle name="_Точки поставки договор 1360 АСКУЭ РР на 26_08_2009" xfId="1418"/>
    <cellStyle name="_ф ДЭ" xfId="1419"/>
    <cellStyle name="_Ф13" xfId="1420"/>
    <cellStyle name="_Форма 6  РТК.xls(отчет по Адр пр. ЛО)" xfId="111"/>
    <cellStyle name="_Формат разбивки по МРСК_РСК" xfId="112"/>
    <cellStyle name="_Формат_для Согласования" xfId="113"/>
    <cellStyle name="_цмро для РЖД (быт)" xfId="1421"/>
    <cellStyle name="_цмро для РЖД (Итог)2 (1)" xfId="1422"/>
    <cellStyle name="_цмро для РЖД Последний (ЭЧС-1)" xfId="1423"/>
    <cellStyle name="_Ш110 ян" xfId="1424"/>
    <cellStyle name="_Ш110ян" xfId="1425"/>
    <cellStyle name="_экон.форм-т ВО 1 с разбивкой" xfId="114"/>
    <cellStyle name="_ЭЧС_1 ЭЧК" xfId="1426"/>
    <cellStyle name="_ЭЧС_1 ЭЧК Потери ЭС_2" xfId="1427"/>
    <cellStyle name="_ЭЧС-1 Калининградский_24_01_2009_показания" xfId="1428"/>
    <cellStyle name="_ян ДЭ" xfId="1429"/>
    <cellStyle name="”€ќђќ‘ћ‚›‰" xfId="116"/>
    <cellStyle name="”€ЌЂЌ‘Ћ‚›‰ 2" xfId="1430"/>
    <cellStyle name="”€љ‘€ђћ‚ђќќ›‰" xfId="117"/>
    <cellStyle name="”€Љ‘€ђЋ‚ЂЌЌ›‰ 2" xfId="1431"/>
    <cellStyle name="”ќђќ‘ћ‚›‰" xfId="118"/>
    <cellStyle name="”ќђќ‘ћ‚›‰ 2" xfId="1432"/>
    <cellStyle name="”ќђќ‘ћ‚›‰_т.1.15.3." xfId="1433"/>
    <cellStyle name="”љ‘ђћ‚ђќќ›‰" xfId="119"/>
    <cellStyle name="”љ‘ђћ‚ђќќ›‰ 2" xfId="1434"/>
    <cellStyle name="”љ‘ђћ‚ђќќ›‰_т.1.15.3." xfId="1435"/>
    <cellStyle name="„…ќ…†ќ›‰" xfId="120"/>
    <cellStyle name="„…ќ…†ќ›‰ 2" xfId="1436"/>
    <cellStyle name="„…ќ…†ќ›‰ 2 2" xfId="1437"/>
    <cellStyle name="„…Ќ…†Ќ›‰ 3" xfId="1438"/>
    <cellStyle name="„…Ќ…†Ќ›‰ 4" xfId="1439"/>
    <cellStyle name="„…Ќ…†Ќ›‰ 5" xfId="1440"/>
    <cellStyle name="„…Ќ…†Ќ›‰ 6" xfId="1441"/>
    <cellStyle name="„…Ќ…†Ќ›‰ 7" xfId="1442"/>
    <cellStyle name="„…Ќ…†Ќ›‰ 8" xfId="1443"/>
    <cellStyle name="„…ќ…†ќ›‰_т.1.15.3." xfId="1444"/>
    <cellStyle name="€’ћѓћ‚›‰" xfId="123"/>
    <cellStyle name="€’ЋѓЋ‚›‰ 2" xfId="1445"/>
    <cellStyle name="‡ђѓћ‹ћ‚ћљ1" xfId="121"/>
    <cellStyle name="‡ђѓћ‹ћ‚ћљ1 2" xfId="1446"/>
    <cellStyle name="‡ђѓћ‹ћ‚ћљ1 2 2" xfId="1447"/>
    <cellStyle name="‡ЂѓЋ‹Ћ‚ЋЉ1 3" xfId="1448"/>
    <cellStyle name="‡ЂѓЋ‹Ћ‚ЋЉ1 4" xfId="1449"/>
    <cellStyle name="‡ЂѓЋ‹Ћ‚ЋЉ1 5" xfId="1450"/>
    <cellStyle name="‡ЂѓЋ‹Ћ‚ЋЉ1 6" xfId="1451"/>
    <cellStyle name="‡ЂѓЋ‹Ћ‚ЋЉ1 7" xfId="1452"/>
    <cellStyle name="‡ЂѓЋ‹Ћ‚ЋЉ1 8" xfId="1453"/>
    <cellStyle name="‡ђѓћ‹ћ‚ћљ1_т.1.15.3." xfId="1454"/>
    <cellStyle name="‡ђѓћ‹ћ‚ћљ2" xfId="122"/>
    <cellStyle name="‡ђѓћ‹ћ‚ћљ2 2" xfId="1455"/>
    <cellStyle name="‡ђѓћ‹ћ‚ћљ2 2 2" xfId="1456"/>
    <cellStyle name="‡ЂѓЋ‹Ћ‚ЋЉ2 3" xfId="1457"/>
    <cellStyle name="‡ЂѓЋ‹Ћ‚ЋЉ2 4" xfId="1458"/>
    <cellStyle name="‡ЂѓЋ‹Ћ‚ЋЉ2 5" xfId="1459"/>
    <cellStyle name="‡ЂѓЋ‹Ћ‚ЋЉ2 6" xfId="1460"/>
    <cellStyle name="‡ЂѓЋ‹Ћ‚ЋЉ2 7" xfId="1461"/>
    <cellStyle name="‡ЂѓЋ‹Ћ‚ЋЉ2 8" xfId="1462"/>
    <cellStyle name="‡ђѓћ‹ћ‚ћљ2_т.1.15.3." xfId="1463"/>
    <cellStyle name="’ћѓћ‚›‰" xfId="115"/>
    <cellStyle name="’ћѓћ‚›‰ 2" xfId="1464"/>
    <cellStyle name="’ћѓћ‚›‰_т.1.15.3." xfId="1465"/>
    <cellStyle name="" xfId="1466"/>
    <cellStyle name="" xfId="1467"/>
    <cellStyle name=" 10" xfId="1468"/>
    <cellStyle name=" 10" xfId="1469"/>
    <cellStyle name=" 11" xfId="1470"/>
    <cellStyle name=" 11" xfId="1471"/>
    <cellStyle name=" 12" xfId="1472"/>
    <cellStyle name=" 12" xfId="1473"/>
    <cellStyle name=" 13" xfId="1474"/>
    <cellStyle name=" 13" xfId="1475"/>
    <cellStyle name=" 14" xfId="1476"/>
    <cellStyle name=" 14" xfId="1477"/>
    <cellStyle name=" 15" xfId="1478"/>
    <cellStyle name=" 15" xfId="1479"/>
    <cellStyle name=" 16" xfId="1480"/>
    <cellStyle name=" 16" xfId="1481"/>
    <cellStyle name=" 17" xfId="1482"/>
    <cellStyle name=" 17" xfId="1483"/>
    <cellStyle name=" 18" xfId="1484"/>
    <cellStyle name=" 18" xfId="1485"/>
    <cellStyle name=" 19" xfId="1486"/>
    <cellStyle name=" 19" xfId="1487"/>
    <cellStyle name=" 2" xfId="1488"/>
    <cellStyle name=" 2" xfId="1489"/>
    <cellStyle name=" 20" xfId="1490"/>
    <cellStyle name=" 20" xfId="1491"/>
    <cellStyle name=" 21" xfId="1492"/>
    <cellStyle name=" 21" xfId="1493"/>
    <cellStyle name=" 22" xfId="1494"/>
    <cellStyle name=" 22" xfId="1495"/>
    <cellStyle name=" 23" xfId="1496"/>
    <cellStyle name=" 23" xfId="1497"/>
    <cellStyle name=" 24" xfId="1498"/>
    <cellStyle name=" 24" xfId="1499"/>
    <cellStyle name=" 25" xfId="1500"/>
    <cellStyle name=" 25" xfId="1501"/>
    <cellStyle name=" 26" xfId="1502"/>
    <cellStyle name=" 26" xfId="1503"/>
    <cellStyle name=" 27" xfId="1504"/>
    <cellStyle name=" 27" xfId="1505"/>
    <cellStyle name=" 28" xfId="1506"/>
    <cellStyle name=" 28" xfId="1507"/>
    <cellStyle name=" 29" xfId="1508"/>
    <cellStyle name=" 29" xfId="1509"/>
    <cellStyle name=" 3" xfId="1510"/>
    <cellStyle name=" 3" xfId="1511"/>
    <cellStyle name=" 30" xfId="1512"/>
    <cellStyle name=" 30" xfId="1513"/>
    <cellStyle name=" 31" xfId="1514"/>
    <cellStyle name=" 31" xfId="1515"/>
    <cellStyle name=" 32" xfId="1516"/>
    <cellStyle name=" 32" xfId="1517"/>
    <cellStyle name=" 33" xfId="1518"/>
    <cellStyle name=" 33" xfId="1519"/>
    <cellStyle name=" 34" xfId="1520"/>
    <cellStyle name=" 34" xfId="1521"/>
    <cellStyle name=" 35" xfId="1522"/>
    <cellStyle name=" 35" xfId="1523"/>
    <cellStyle name=" 36" xfId="1524"/>
    <cellStyle name=" 36" xfId="1525"/>
    <cellStyle name=" 37" xfId="1526"/>
    <cellStyle name=" 37" xfId="1527"/>
    <cellStyle name=" 38" xfId="1528"/>
    <cellStyle name=" 38" xfId="1529"/>
    <cellStyle name=" 4" xfId="1530"/>
    <cellStyle name=" 4" xfId="1531"/>
    <cellStyle name=" 5" xfId="1532"/>
    <cellStyle name=" 5" xfId="1533"/>
    <cellStyle name=" 6" xfId="1534"/>
    <cellStyle name=" 6" xfId="1535"/>
    <cellStyle name=" 7" xfId="1536"/>
    <cellStyle name=" 7" xfId="1537"/>
    <cellStyle name=" 8" xfId="1538"/>
    <cellStyle name=" 8" xfId="1539"/>
    <cellStyle name=" 9" xfId="1540"/>
    <cellStyle name=" 9" xfId="1541"/>
    <cellStyle name="_!!!!!Тарбаев Питер посл." xfId="1542"/>
    <cellStyle name="_!!!!!Тарбаев Питер посл." xfId="1543"/>
    <cellStyle name="_06 Соб_пот_Мурманская_ обл_почасовые нагр_июнь" xfId="1544"/>
    <cellStyle name="_06 Соб_пот_Мурманская_ обл_почасовые нагр_июнь" xfId="1545"/>
    <cellStyle name="_Kol_dek2008" xfId="1546"/>
    <cellStyle name="_Kol_dek2008" xfId="1547"/>
    <cellStyle name="_Акт перетоков Колl_янв2009" xfId="1548"/>
    <cellStyle name="_Акт перетоков Колl_янв2009" xfId="1549"/>
    <cellStyle name="_апрель" xfId="1550"/>
    <cellStyle name="_апрель" xfId="1551"/>
    <cellStyle name="_апрель 2" xfId="1552"/>
    <cellStyle name="_апрель 2" xfId="1553"/>
    <cellStyle name="_апрель 3" xfId="1554"/>
    <cellStyle name="_апрель 3" xfId="1555"/>
    <cellStyle name="_апрель 4" xfId="1556"/>
    <cellStyle name="_апрель 4" xfId="1557"/>
    <cellStyle name="_Интегральный акт новый ТВЕРЬ март" xfId="1558"/>
    <cellStyle name="_Интегральный акт новый ТВЕРЬ март" xfId="1559"/>
    <cellStyle name="_Новгород с БетЭлТранс декабрь" xfId="1560"/>
    <cellStyle name="_Новгород с БетЭлТранс декабрь" xfId="1561"/>
    <cellStyle name="_Сводный Декабрь 2008 Ленэнерго тяговые и стационар_форма" xfId="1562"/>
    <cellStyle name="_Сводный Декабрь 2008 Ленэнерго тяговые и стационар_форма" xfId="1563"/>
    <cellStyle name="_Тверь свод акт новый февраль" xfId="1564"/>
    <cellStyle name="_Тверь свод акт новый февраль" xfId="1565"/>
    <cellStyle name="" xfId="1566"/>
    <cellStyle name="" xfId="1567"/>
    <cellStyle name=" 10" xfId="1568"/>
    <cellStyle name=" 10" xfId="1569"/>
    <cellStyle name=" 11" xfId="1570"/>
    <cellStyle name=" 11" xfId="1571"/>
    <cellStyle name=" 12" xfId="1572"/>
    <cellStyle name=" 12" xfId="1573"/>
    <cellStyle name=" 13" xfId="1574"/>
    <cellStyle name=" 13" xfId="1575"/>
    <cellStyle name=" 14" xfId="1576"/>
    <cellStyle name=" 14" xfId="1577"/>
    <cellStyle name=" 15" xfId="1578"/>
    <cellStyle name=" 15" xfId="1579"/>
    <cellStyle name=" 16" xfId="1580"/>
    <cellStyle name=" 16" xfId="1581"/>
    <cellStyle name=" 17" xfId="1582"/>
    <cellStyle name=" 17" xfId="1583"/>
    <cellStyle name=" 18" xfId="1584"/>
    <cellStyle name=" 18" xfId="1585"/>
    <cellStyle name=" 19" xfId="1586"/>
    <cellStyle name=" 19" xfId="1587"/>
    <cellStyle name=" 2" xfId="1588"/>
    <cellStyle name=" 2" xfId="1589"/>
    <cellStyle name=" 20" xfId="1590"/>
    <cellStyle name=" 20" xfId="1591"/>
    <cellStyle name=" 21" xfId="1592"/>
    <cellStyle name=" 21" xfId="1593"/>
    <cellStyle name=" 22" xfId="1594"/>
    <cellStyle name=" 22" xfId="1595"/>
    <cellStyle name=" 23" xfId="1596"/>
    <cellStyle name=" 23" xfId="1597"/>
    <cellStyle name=" 24" xfId="1598"/>
    <cellStyle name=" 24" xfId="1599"/>
    <cellStyle name=" 25" xfId="1600"/>
    <cellStyle name=" 25" xfId="1601"/>
    <cellStyle name=" 26" xfId="1602"/>
    <cellStyle name=" 26" xfId="1603"/>
    <cellStyle name=" 27" xfId="1604"/>
    <cellStyle name=" 27" xfId="1605"/>
    <cellStyle name=" 28" xfId="1606"/>
    <cellStyle name=" 28" xfId="1607"/>
    <cellStyle name=" 29" xfId="1608"/>
    <cellStyle name=" 29" xfId="1609"/>
    <cellStyle name=" 3" xfId="1610"/>
    <cellStyle name=" 3" xfId="1611"/>
    <cellStyle name=" 30" xfId="1612"/>
    <cellStyle name=" 30" xfId="1613"/>
    <cellStyle name=" 31" xfId="1614"/>
    <cellStyle name=" 31" xfId="1615"/>
    <cellStyle name=" 32" xfId="1616"/>
    <cellStyle name=" 32" xfId="1617"/>
    <cellStyle name=" 33" xfId="1618"/>
    <cellStyle name=" 33" xfId="1619"/>
    <cellStyle name=" 34" xfId="1620"/>
    <cellStyle name=" 34" xfId="1621"/>
    <cellStyle name=" 35" xfId="1622"/>
    <cellStyle name=" 35" xfId="1623"/>
    <cellStyle name=" 36" xfId="1624"/>
    <cellStyle name=" 36" xfId="1625"/>
    <cellStyle name=" 37" xfId="1626"/>
    <cellStyle name=" 37" xfId="1627"/>
    <cellStyle name=" 38" xfId="1628"/>
    <cellStyle name=" 38" xfId="1629"/>
    <cellStyle name=" 4" xfId="1630"/>
    <cellStyle name=" 4" xfId="1631"/>
    <cellStyle name=" 5" xfId="1632"/>
    <cellStyle name=" 5" xfId="1633"/>
    <cellStyle name=" 6" xfId="1634"/>
    <cellStyle name=" 6" xfId="1635"/>
    <cellStyle name=" 7" xfId="1636"/>
    <cellStyle name=" 7" xfId="1637"/>
    <cellStyle name=" 8" xfId="1638"/>
    <cellStyle name=" 8" xfId="1639"/>
    <cellStyle name=" 9" xfId="1640"/>
    <cellStyle name=" 9" xfId="1641"/>
    <cellStyle name="_!!!!!Тарбаев Питер посл." xfId="1642"/>
    <cellStyle name="_!!!!!Тарбаев Питер посл." xfId="1643"/>
    <cellStyle name="_06 Соб_пот_Мурманская_ обл_почасовые нагр_июнь" xfId="1644"/>
    <cellStyle name="_06 Соб_пот_Мурманская_ обл_почасовые нагр_июнь" xfId="1645"/>
    <cellStyle name="_Kol_dek2008" xfId="1646"/>
    <cellStyle name="_Kol_dek2008" xfId="1647"/>
    <cellStyle name="_Акт перетоков Колl_янв2009" xfId="1648"/>
    <cellStyle name="_Акт перетоков Колl_янв2009" xfId="1649"/>
    <cellStyle name="_апрель" xfId="1650"/>
    <cellStyle name="_апрель" xfId="1651"/>
    <cellStyle name="_апрель 2" xfId="1652"/>
    <cellStyle name="_апрель 2" xfId="1653"/>
    <cellStyle name="_апрель 3" xfId="1654"/>
    <cellStyle name="_апрель 3" xfId="1655"/>
    <cellStyle name="_апрель 4" xfId="1656"/>
    <cellStyle name="_апрель 4" xfId="1657"/>
    <cellStyle name="_Интегральный акт новый ТВЕРЬ март" xfId="1658"/>
    <cellStyle name="_Интегральный акт новый ТВЕРЬ март" xfId="1659"/>
    <cellStyle name="_Новгород с БетЭлТранс декабрь" xfId="1660"/>
    <cellStyle name="_Новгород с БетЭлТранс декабрь" xfId="1661"/>
    <cellStyle name="_Сводный Декабрь 2008 Ленэнерго тяговые и стационар_форма" xfId="1662"/>
    <cellStyle name="_Сводный Декабрь 2008 Ленэнерго тяговые и стационар_форма" xfId="1663"/>
    <cellStyle name="_Тверь свод акт новый февраль" xfId="1664"/>
    <cellStyle name="_Тверь свод акт новый февраль" xfId="1665"/>
    <cellStyle name="" xfId="1666"/>
    <cellStyle name=" 2" xfId="1667"/>
    <cellStyle name="1" xfId="1668"/>
    <cellStyle name="1 2" xfId="1669"/>
    <cellStyle name="2" xfId="1670"/>
    <cellStyle name="2 2" xfId="1671"/>
    <cellStyle name="20% - Accent1" xfId="124"/>
    <cellStyle name="20% - Accent1 2" xfId="125"/>
    <cellStyle name="20% - Accent1 2 2" xfId="126"/>
    <cellStyle name="20% - Accent1 3" xfId="127"/>
    <cellStyle name="20% - Accent1_Пр1 Корректировки ПРi" xfId="4883"/>
    <cellStyle name="20% - Accent2" xfId="128"/>
    <cellStyle name="20% - Accent2 2" xfId="129"/>
    <cellStyle name="20% - Accent2 2 2" xfId="130"/>
    <cellStyle name="20% - Accent2 3" xfId="131"/>
    <cellStyle name="20% - Accent2_Пр1 Корректировки ПРi" xfId="4884"/>
    <cellStyle name="20% - Accent3" xfId="132"/>
    <cellStyle name="20% - Accent3 2" xfId="133"/>
    <cellStyle name="20% - Accent3 2 2" xfId="134"/>
    <cellStyle name="20% - Accent3 3" xfId="135"/>
    <cellStyle name="20% - Accent3_Пр1 Корректировки ПРi" xfId="4885"/>
    <cellStyle name="20% - Accent4" xfId="136"/>
    <cellStyle name="20% - Accent4 2" xfId="137"/>
    <cellStyle name="20% - Accent4 2 2" xfId="138"/>
    <cellStyle name="20% - Accent4 3" xfId="139"/>
    <cellStyle name="20% - Accent4_Пр1 Корректировки ПРi" xfId="4886"/>
    <cellStyle name="20% - Accent5" xfId="140"/>
    <cellStyle name="20% - Accent5 2" xfId="141"/>
    <cellStyle name="20% - Accent5 2 2" xfId="142"/>
    <cellStyle name="20% - Accent5 3" xfId="143"/>
    <cellStyle name="20% - Accent5_Пр1 Корректировки ПРi" xfId="4887"/>
    <cellStyle name="20% - Accent6" xfId="144"/>
    <cellStyle name="20% - Accent6 2" xfId="145"/>
    <cellStyle name="20% - Accent6 2 2" xfId="146"/>
    <cellStyle name="20% - Accent6 3" xfId="147"/>
    <cellStyle name="20% - Accent6_Пр1 Корректировки ПРi" xfId="4888"/>
    <cellStyle name="20% - Акцент1 10" xfId="1672"/>
    <cellStyle name="20% - Акцент1 10 2" xfId="1673"/>
    <cellStyle name="20% - Акцент1 10 3" xfId="1674"/>
    <cellStyle name="20% - Акцент1 10 4" xfId="1675"/>
    <cellStyle name="20% - Акцент1 10 5" xfId="1676"/>
    <cellStyle name="20% - Акцент1 10 6" xfId="7451"/>
    <cellStyle name="20% - Акцент1 10_1" xfId="7514"/>
    <cellStyle name="20% - Акцент1 11" xfId="1677"/>
    <cellStyle name="20% - Акцент1 11 2" xfId="1678"/>
    <cellStyle name="20% - Акцент1 11 3" xfId="1679"/>
    <cellStyle name="20% - Акцент1 11 4" xfId="1680"/>
    <cellStyle name="20% - Акцент1 11 5" xfId="1681"/>
    <cellStyle name="20% - Акцент1 12" xfId="1682"/>
    <cellStyle name="20% - Акцент1 12 2" xfId="1683"/>
    <cellStyle name="20% - Акцент1 12 3" xfId="1684"/>
    <cellStyle name="20% - Акцент1 13" xfId="1685"/>
    <cellStyle name="20% - Акцент1 13 2" xfId="1686"/>
    <cellStyle name="20% - Акцент1 13 3" xfId="1687"/>
    <cellStyle name="20% - Акцент1 14" xfId="1688"/>
    <cellStyle name="20% - Акцент1 2" xfId="1"/>
    <cellStyle name="20% - Акцент1 2 2" xfId="149"/>
    <cellStyle name="20% - Акцент1 2 2 2" xfId="150"/>
    <cellStyle name="20% - Акцент1 2 2 3" xfId="5107"/>
    <cellStyle name="20% - Акцент1 2 2_Пр1 Корректировки ПРi" xfId="4890"/>
    <cellStyle name="20% - Акцент1 2 3" xfId="151"/>
    <cellStyle name="20% - Акцент1 2 3 2" xfId="152"/>
    <cellStyle name="20% - Акцент1 2 3 3" xfId="5108"/>
    <cellStyle name="20% - Акцент1 2 3_Пр1 Корректировки ПРi" xfId="4891"/>
    <cellStyle name="20% - Акцент1 2 4" xfId="153"/>
    <cellStyle name="20% - Акцент1 2 4 2" xfId="154"/>
    <cellStyle name="20% - Акцент1 2 4_Пр1 Корректировки ПРi" xfId="4892"/>
    <cellStyle name="20% - Акцент1 2 5" xfId="155"/>
    <cellStyle name="20% - Акцент1 2_Пр1 Корректировки ПРi" xfId="4889"/>
    <cellStyle name="20% - Акцент1 3" xfId="156"/>
    <cellStyle name="20% - Акцент1 3 2" xfId="157"/>
    <cellStyle name="20% - Акцент1 3 2 2" xfId="158"/>
    <cellStyle name="20% - Акцент1 3 2_Пр1 Корректировки ПРi" xfId="4894"/>
    <cellStyle name="20% - Акцент1 3 3" xfId="159"/>
    <cellStyle name="20% - Акцент1 3 3 2" xfId="160"/>
    <cellStyle name="20% - Акцент1 3 3_Пр1 Корректировки ПРi" xfId="4895"/>
    <cellStyle name="20% - Акцент1 3 4" xfId="161"/>
    <cellStyle name="20% - Акцент1 3 4 2" xfId="162"/>
    <cellStyle name="20% - Акцент1 3 4_Пр1 Корректировки ПРi" xfId="4896"/>
    <cellStyle name="20% - Акцент1 3 5" xfId="163"/>
    <cellStyle name="20% - Акцент1 3_Пр1 Корректировки ПРi" xfId="4893"/>
    <cellStyle name="20% - Акцент1 4" xfId="164"/>
    <cellStyle name="20% - Акцент1 4 2" xfId="165"/>
    <cellStyle name="20% - Акцент1 4 2 2" xfId="166"/>
    <cellStyle name="20% - Акцент1 4 3" xfId="167"/>
    <cellStyle name="20% - Акцент1 4 4" xfId="1689"/>
    <cellStyle name="20% - Акцент1 4 5" xfId="1690"/>
    <cellStyle name="20% - Акцент1 4 6" xfId="1691"/>
    <cellStyle name="20% - Акцент1 4_Пр1 Корректировки ПРi" xfId="4897"/>
    <cellStyle name="20% - Акцент1 5" xfId="168"/>
    <cellStyle name="20% - Акцент1 5 2" xfId="169"/>
    <cellStyle name="20% - Акцент1 5 2 2" xfId="170"/>
    <cellStyle name="20% - Акцент1 5 3" xfId="171"/>
    <cellStyle name="20% - Акцент1 5 4" xfId="1692"/>
    <cellStyle name="20% - Акцент1 5 5" xfId="1693"/>
    <cellStyle name="20% - Акцент1 5_Пр1 Корректировки ПРi" xfId="4898"/>
    <cellStyle name="20% - Акцент1 6" xfId="172"/>
    <cellStyle name="20% - Акцент1 6 2" xfId="173"/>
    <cellStyle name="20% - Акцент1 6 2 2" xfId="174"/>
    <cellStyle name="20% - Акцент1 6 3" xfId="175"/>
    <cellStyle name="20% - Акцент1 6 4" xfId="1694"/>
    <cellStyle name="20% - Акцент1 6 5" xfId="1695"/>
    <cellStyle name="20% - Акцент1 6_Пр1 Корректировки ПРi" xfId="4899"/>
    <cellStyle name="20% - Акцент1 7" xfId="176"/>
    <cellStyle name="20% - Акцент1 7 2" xfId="177"/>
    <cellStyle name="20% - Акцент1 7 2 2" xfId="178"/>
    <cellStyle name="20% - Акцент1 7 3" xfId="179"/>
    <cellStyle name="20% - Акцент1 7 4" xfId="1696"/>
    <cellStyle name="20% - Акцент1 7 5" xfId="1697"/>
    <cellStyle name="20% - Акцент1 7_Пр1 Корректировки ПРi" xfId="4900"/>
    <cellStyle name="20% - Акцент1 8" xfId="180"/>
    <cellStyle name="20% - Акцент1 8 2" xfId="181"/>
    <cellStyle name="20% - Акцент1 8 2 2" xfId="182"/>
    <cellStyle name="20% - Акцент1 8 3" xfId="183"/>
    <cellStyle name="20% - Акцент1 8 4" xfId="1698"/>
    <cellStyle name="20% - Акцент1 8 5" xfId="1699"/>
    <cellStyle name="20% - Акцент1 8_Пр1 Корректировки ПРi" xfId="4901"/>
    <cellStyle name="20% - Акцент1 9" xfId="184"/>
    <cellStyle name="20% - Акцент1 9 2" xfId="185"/>
    <cellStyle name="20% - Акцент1 9 2 2" xfId="186"/>
    <cellStyle name="20% - Акцент1 9 3" xfId="187"/>
    <cellStyle name="20% - Акцент1 9 4" xfId="1700"/>
    <cellStyle name="20% - Акцент1 9 5" xfId="1701"/>
    <cellStyle name="20% - Акцент1 9_Пр1 Корректировки ПРi" xfId="4902"/>
    <cellStyle name="20% - Акцент2 10" xfId="1702"/>
    <cellStyle name="20% - Акцент2 10 2" xfId="1703"/>
    <cellStyle name="20% - Акцент2 10 3" xfId="1704"/>
    <cellStyle name="20% - Акцент2 10 4" xfId="1705"/>
    <cellStyle name="20% - Акцент2 10 5" xfId="1706"/>
    <cellStyle name="20% - Акцент2 10 6" xfId="7436"/>
    <cellStyle name="20% - Акцент2 10_1" xfId="7513"/>
    <cellStyle name="20% - Акцент2 11" xfId="1707"/>
    <cellStyle name="20% - Акцент2 11 2" xfId="1708"/>
    <cellStyle name="20% - Акцент2 11 3" xfId="1709"/>
    <cellStyle name="20% - Акцент2 11 4" xfId="1710"/>
    <cellStyle name="20% - Акцент2 11 5" xfId="1711"/>
    <cellStyle name="20% - Акцент2 12" xfId="1712"/>
    <cellStyle name="20% - Акцент2 12 2" xfId="1713"/>
    <cellStyle name="20% - Акцент2 12 3" xfId="1714"/>
    <cellStyle name="20% - Акцент2 13" xfId="1715"/>
    <cellStyle name="20% - Акцент2 13 2" xfId="1716"/>
    <cellStyle name="20% - Акцент2 13 3" xfId="1717"/>
    <cellStyle name="20% - Акцент2 14" xfId="1718"/>
    <cellStyle name="20% - Акцент2 2" xfId="2"/>
    <cellStyle name="20% - Акцент2 2 2" xfId="189"/>
    <cellStyle name="20% - Акцент2 2 2 2" xfId="190"/>
    <cellStyle name="20% - Акцент2 2 2 3" xfId="5111"/>
    <cellStyle name="20% - Акцент2 2 2_Пр1 Корректировки ПРi" xfId="4904"/>
    <cellStyle name="20% - Акцент2 2 3" xfId="191"/>
    <cellStyle name="20% - Акцент2 2 3 2" xfId="192"/>
    <cellStyle name="20% - Акцент2 2 3 3" xfId="5112"/>
    <cellStyle name="20% - Акцент2 2 3_Пр1 Корректировки ПРi" xfId="4905"/>
    <cellStyle name="20% - Акцент2 2 4" xfId="193"/>
    <cellStyle name="20% - Акцент2 2 4 2" xfId="194"/>
    <cellStyle name="20% - Акцент2 2 4_Пр1 Корректировки ПРi" xfId="4906"/>
    <cellStyle name="20% - Акцент2 2 5" xfId="195"/>
    <cellStyle name="20% - Акцент2 2_Пр1 Корректировки ПРi" xfId="4903"/>
    <cellStyle name="20% - Акцент2 3" xfId="196"/>
    <cellStyle name="20% - Акцент2 3 2" xfId="197"/>
    <cellStyle name="20% - Акцент2 3 2 2" xfId="198"/>
    <cellStyle name="20% - Акцент2 3 2_Пр1 Корректировки ПРi" xfId="4908"/>
    <cellStyle name="20% - Акцент2 3 3" xfId="199"/>
    <cellStyle name="20% - Акцент2 3 3 2" xfId="200"/>
    <cellStyle name="20% - Акцент2 3 3_Пр1 Корректировки ПРi" xfId="4909"/>
    <cellStyle name="20% - Акцент2 3 4" xfId="201"/>
    <cellStyle name="20% - Акцент2 3 4 2" xfId="202"/>
    <cellStyle name="20% - Акцент2 3 4_Пр1 Корректировки ПРi" xfId="4910"/>
    <cellStyle name="20% - Акцент2 3 5" xfId="203"/>
    <cellStyle name="20% - Акцент2 3_Пр1 Корректировки ПРi" xfId="4907"/>
    <cellStyle name="20% - Акцент2 4" xfId="204"/>
    <cellStyle name="20% - Акцент2 4 2" xfId="205"/>
    <cellStyle name="20% - Акцент2 4 2 2" xfId="206"/>
    <cellStyle name="20% - Акцент2 4 3" xfId="207"/>
    <cellStyle name="20% - Акцент2 4 4" xfId="1719"/>
    <cellStyle name="20% - Акцент2 4 5" xfId="1720"/>
    <cellStyle name="20% - Акцент2 4 6" xfId="1721"/>
    <cellStyle name="20% - Акцент2 4_Пр1 Корректировки ПРi" xfId="4911"/>
    <cellStyle name="20% - Акцент2 5" xfId="208"/>
    <cellStyle name="20% - Акцент2 5 2" xfId="209"/>
    <cellStyle name="20% - Акцент2 5 2 2" xfId="210"/>
    <cellStyle name="20% - Акцент2 5 3" xfId="211"/>
    <cellStyle name="20% - Акцент2 5 4" xfId="1722"/>
    <cellStyle name="20% - Акцент2 5 5" xfId="1723"/>
    <cellStyle name="20% - Акцент2 5_Пр1 Корректировки ПРi" xfId="4912"/>
    <cellStyle name="20% - Акцент2 6" xfId="212"/>
    <cellStyle name="20% - Акцент2 6 2" xfId="213"/>
    <cellStyle name="20% - Акцент2 6 2 2" xfId="214"/>
    <cellStyle name="20% - Акцент2 6 3" xfId="215"/>
    <cellStyle name="20% - Акцент2 6 4" xfId="1724"/>
    <cellStyle name="20% - Акцент2 6 5" xfId="1725"/>
    <cellStyle name="20% - Акцент2 6_Пр1 Корректировки ПРi" xfId="4913"/>
    <cellStyle name="20% - Акцент2 7" xfId="216"/>
    <cellStyle name="20% - Акцент2 7 2" xfId="217"/>
    <cellStyle name="20% - Акцент2 7 2 2" xfId="218"/>
    <cellStyle name="20% - Акцент2 7 3" xfId="219"/>
    <cellStyle name="20% - Акцент2 7 4" xfId="1726"/>
    <cellStyle name="20% - Акцент2 7 5" xfId="1727"/>
    <cellStyle name="20% - Акцент2 7_Пр1 Корректировки ПРi" xfId="4914"/>
    <cellStyle name="20% - Акцент2 8" xfId="220"/>
    <cellStyle name="20% - Акцент2 8 2" xfId="221"/>
    <cellStyle name="20% - Акцент2 8 2 2" xfId="222"/>
    <cellStyle name="20% - Акцент2 8 3" xfId="223"/>
    <cellStyle name="20% - Акцент2 8 4" xfId="1728"/>
    <cellStyle name="20% - Акцент2 8 5" xfId="1729"/>
    <cellStyle name="20% - Акцент2 8_Пр1 Корректировки ПРi" xfId="4915"/>
    <cellStyle name="20% - Акцент2 9" xfId="224"/>
    <cellStyle name="20% - Акцент2 9 2" xfId="225"/>
    <cellStyle name="20% - Акцент2 9 2 2" xfId="226"/>
    <cellStyle name="20% - Акцент2 9 3" xfId="227"/>
    <cellStyle name="20% - Акцент2 9 4" xfId="1730"/>
    <cellStyle name="20% - Акцент2 9 5" xfId="1731"/>
    <cellStyle name="20% - Акцент2 9_Пр1 Корректировки ПРi" xfId="4916"/>
    <cellStyle name="20% - Акцент3 10" xfId="1732"/>
    <cellStyle name="20% - Акцент3 10 2" xfId="1733"/>
    <cellStyle name="20% - Акцент3 10 3" xfId="1734"/>
    <cellStyle name="20% - Акцент3 10 4" xfId="1735"/>
    <cellStyle name="20% - Акцент3 10 5" xfId="1736"/>
    <cellStyle name="20% - Акцент3 10 6" xfId="7434"/>
    <cellStyle name="20% - Акцент3 10_1" xfId="7512"/>
    <cellStyle name="20% - Акцент3 11" xfId="1737"/>
    <cellStyle name="20% - Акцент3 11 2" xfId="1738"/>
    <cellStyle name="20% - Акцент3 11 3" xfId="1739"/>
    <cellStyle name="20% - Акцент3 11 4" xfId="1740"/>
    <cellStyle name="20% - Акцент3 11 5" xfId="1741"/>
    <cellStyle name="20% - Акцент3 12" xfId="1742"/>
    <cellStyle name="20% - Акцент3 12 2" xfId="1743"/>
    <cellStyle name="20% - Акцент3 12 3" xfId="1744"/>
    <cellStyle name="20% - Акцент3 13" xfId="1745"/>
    <cellStyle name="20% - Акцент3 13 2" xfId="1746"/>
    <cellStyle name="20% - Акцент3 13 3" xfId="1747"/>
    <cellStyle name="20% - Акцент3 14" xfId="1748"/>
    <cellStyle name="20% - Акцент3 2" xfId="3"/>
    <cellStyle name="20% - Акцент3 2 2" xfId="228"/>
    <cellStyle name="20% - Акцент3 2 2 2" xfId="229"/>
    <cellStyle name="20% - Акцент3 2 2 3" xfId="5114"/>
    <cellStyle name="20% - Акцент3 2 2_Пр1 Корректировки ПРi" xfId="4918"/>
    <cellStyle name="20% - Акцент3 2 3" xfId="230"/>
    <cellStyle name="20% - Акцент3 2 3 2" xfId="231"/>
    <cellStyle name="20% - Акцент3 2 3 3" xfId="5115"/>
    <cellStyle name="20% - Акцент3 2 3_Пр1 Корректировки ПРi" xfId="4919"/>
    <cellStyle name="20% - Акцент3 2 4" xfId="232"/>
    <cellStyle name="20% - Акцент3 2 4 2" xfId="233"/>
    <cellStyle name="20% - Акцент3 2 4_Пр1 Корректировки ПРi" xfId="4920"/>
    <cellStyle name="20% - Акцент3 2 5" xfId="234"/>
    <cellStyle name="20% - Акцент3 2_Пр1 Корректировки ПРi" xfId="4917"/>
    <cellStyle name="20% - Акцент3 3" xfId="235"/>
    <cellStyle name="20% - Акцент3 3 2" xfId="236"/>
    <cellStyle name="20% - Акцент3 3 2 2" xfId="237"/>
    <cellStyle name="20% - Акцент3 3 2_Пр1 Корректировки ПРi" xfId="4922"/>
    <cellStyle name="20% - Акцент3 3 3" xfId="238"/>
    <cellStyle name="20% - Акцент3 3 3 2" xfId="239"/>
    <cellStyle name="20% - Акцент3 3 3_Пр1 Корректировки ПРi" xfId="4923"/>
    <cellStyle name="20% - Акцент3 3 4" xfId="240"/>
    <cellStyle name="20% - Акцент3 3 4 2" xfId="241"/>
    <cellStyle name="20% - Акцент3 3 4_Пр1 Корректировки ПРi" xfId="4924"/>
    <cellStyle name="20% - Акцент3 3 5" xfId="242"/>
    <cellStyle name="20% - Акцент3 3_Пр1 Корректировки ПРi" xfId="4921"/>
    <cellStyle name="20% - Акцент3 4" xfId="243"/>
    <cellStyle name="20% - Акцент3 4 2" xfId="244"/>
    <cellStyle name="20% - Акцент3 4 2 2" xfId="245"/>
    <cellStyle name="20% - Акцент3 4 3" xfId="246"/>
    <cellStyle name="20% - Акцент3 4 4" xfId="1749"/>
    <cellStyle name="20% - Акцент3 4 5" xfId="1750"/>
    <cellStyle name="20% - Акцент3 4 6" xfId="1751"/>
    <cellStyle name="20% - Акцент3 4_Пр1 Корректировки ПРi" xfId="4925"/>
    <cellStyle name="20% - Акцент3 5" xfId="247"/>
    <cellStyle name="20% - Акцент3 5 2" xfId="248"/>
    <cellStyle name="20% - Акцент3 5 2 2" xfId="249"/>
    <cellStyle name="20% - Акцент3 5 3" xfId="250"/>
    <cellStyle name="20% - Акцент3 5 4" xfId="1752"/>
    <cellStyle name="20% - Акцент3 5 5" xfId="1753"/>
    <cellStyle name="20% - Акцент3 5_Пр1 Корректировки ПРi" xfId="4926"/>
    <cellStyle name="20% - Акцент3 6" xfId="251"/>
    <cellStyle name="20% - Акцент3 6 2" xfId="252"/>
    <cellStyle name="20% - Акцент3 6 2 2" xfId="253"/>
    <cellStyle name="20% - Акцент3 6 3" xfId="254"/>
    <cellStyle name="20% - Акцент3 6 4" xfId="1754"/>
    <cellStyle name="20% - Акцент3 6 5" xfId="1755"/>
    <cellStyle name="20% - Акцент3 6_Пр1 Корректировки ПРi" xfId="4927"/>
    <cellStyle name="20% - Акцент3 7" xfId="255"/>
    <cellStyle name="20% - Акцент3 7 2" xfId="256"/>
    <cellStyle name="20% - Акцент3 7 2 2" xfId="257"/>
    <cellStyle name="20% - Акцент3 7 3" xfId="258"/>
    <cellStyle name="20% - Акцент3 7 4" xfId="1756"/>
    <cellStyle name="20% - Акцент3 7 5" xfId="1757"/>
    <cellStyle name="20% - Акцент3 7_Пр1 Корректировки ПРi" xfId="4928"/>
    <cellStyle name="20% - Акцент3 8" xfId="259"/>
    <cellStyle name="20% - Акцент3 8 2" xfId="260"/>
    <cellStyle name="20% - Акцент3 8 2 2" xfId="261"/>
    <cellStyle name="20% - Акцент3 8 3" xfId="262"/>
    <cellStyle name="20% - Акцент3 8 4" xfId="1758"/>
    <cellStyle name="20% - Акцент3 8 5" xfId="1759"/>
    <cellStyle name="20% - Акцент3 8_Пр1 Корректировки ПРi" xfId="4929"/>
    <cellStyle name="20% - Акцент3 9" xfId="263"/>
    <cellStyle name="20% - Акцент3 9 2" xfId="264"/>
    <cellStyle name="20% - Акцент3 9 2 2" xfId="265"/>
    <cellStyle name="20% - Акцент3 9 3" xfId="266"/>
    <cellStyle name="20% - Акцент3 9 4" xfId="1760"/>
    <cellStyle name="20% - Акцент3 9 5" xfId="1761"/>
    <cellStyle name="20% - Акцент3 9_Пр1 Корректировки ПРi" xfId="4930"/>
    <cellStyle name="20% - Акцент4 10" xfId="1762"/>
    <cellStyle name="20% - Акцент4 10 2" xfId="1763"/>
    <cellStyle name="20% - Акцент4 10 3" xfId="1764"/>
    <cellStyle name="20% - Акцент4 10 4" xfId="1765"/>
    <cellStyle name="20% - Акцент4 10 5" xfId="1766"/>
    <cellStyle name="20% - Акцент4 10 6" xfId="7433"/>
    <cellStyle name="20% - Акцент4 10_1" xfId="7511"/>
    <cellStyle name="20% - Акцент4 11" xfId="1767"/>
    <cellStyle name="20% - Акцент4 11 2" xfId="1768"/>
    <cellStyle name="20% - Акцент4 11 3" xfId="1769"/>
    <cellStyle name="20% - Акцент4 11 4" xfId="1770"/>
    <cellStyle name="20% - Акцент4 11 5" xfId="1771"/>
    <cellStyle name="20% - Акцент4 12" xfId="1772"/>
    <cellStyle name="20% - Акцент4 12 2" xfId="1773"/>
    <cellStyle name="20% - Акцент4 12 3" xfId="1774"/>
    <cellStyle name="20% - Акцент4 13" xfId="1775"/>
    <cellStyle name="20% - Акцент4 13 2" xfId="1776"/>
    <cellStyle name="20% - Акцент4 13 3" xfId="1777"/>
    <cellStyle name="20% - Акцент4 14" xfId="1778"/>
    <cellStyle name="20% - Акцент4 2" xfId="4"/>
    <cellStyle name="20% - Акцент4 2 2" xfId="267"/>
    <cellStyle name="20% - Акцент4 2 2 2" xfId="268"/>
    <cellStyle name="20% - Акцент4 2 2 3" xfId="5116"/>
    <cellStyle name="20% - Акцент4 2 2_Пр1 Корректировки ПРi" xfId="4932"/>
    <cellStyle name="20% - Акцент4 2 3" xfId="269"/>
    <cellStyle name="20% - Акцент4 2 3 2" xfId="270"/>
    <cellStyle name="20% - Акцент4 2 3 3" xfId="5117"/>
    <cellStyle name="20% - Акцент4 2 3_Пр1 Корректировки ПРi" xfId="4933"/>
    <cellStyle name="20% - Акцент4 2 4" xfId="271"/>
    <cellStyle name="20% - Акцент4 2 4 2" xfId="272"/>
    <cellStyle name="20% - Акцент4 2 4_Пр1 Корректировки ПРi" xfId="4934"/>
    <cellStyle name="20% - Акцент4 2 5" xfId="273"/>
    <cellStyle name="20% - Акцент4 2_Пр1 Корректировки ПРi" xfId="4931"/>
    <cellStyle name="20% - Акцент4 3" xfId="274"/>
    <cellStyle name="20% - Акцент4 3 2" xfId="275"/>
    <cellStyle name="20% - Акцент4 3 2 2" xfId="276"/>
    <cellStyle name="20% - Акцент4 3 2_Пр1 Корректировки ПРi" xfId="4936"/>
    <cellStyle name="20% - Акцент4 3 3" xfId="277"/>
    <cellStyle name="20% - Акцент4 3 3 2" xfId="278"/>
    <cellStyle name="20% - Акцент4 3 3_Пр1 Корректировки ПРi" xfId="4937"/>
    <cellStyle name="20% - Акцент4 3 4" xfId="279"/>
    <cellStyle name="20% - Акцент4 3 4 2" xfId="280"/>
    <cellStyle name="20% - Акцент4 3 4_Пр1 Корректировки ПРi" xfId="4938"/>
    <cellStyle name="20% - Акцент4 3 5" xfId="281"/>
    <cellStyle name="20% - Акцент4 3_Пр1 Корректировки ПРi" xfId="4935"/>
    <cellStyle name="20% - Акцент4 4" xfId="282"/>
    <cellStyle name="20% - Акцент4 4 2" xfId="283"/>
    <cellStyle name="20% - Акцент4 4 2 2" xfId="284"/>
    <cellStyle name="20% - Акцент4 4 3" xfId="285"/>
    <cellStyle name="20% - Акцент4 4 4" xfId="1779"/>
    <cellStyle name="20% - Акцент4 4 5" xfId="1780"/>
    <cellStyle name="20% - Акцент4 4 6" xfId="1781"/>
    <cellStyle name="20% - Акцент4 4_Пр1 Корректировки ПРi" xfId="4939"/>
    <cellStyle name="20% - Акцент4 5" xfId="286"/>
    <cellStyle name="20% - Акцент4 5 2" xfId="287"/>
    <cellStyle name="20% - Акцент4 5 2 2" xfId="288"/>
    <cellStyle name="20% - Акцент4 5 3" xfId="289"/>
    <cellStyle name="20% - Акцент4 5 4" xfId="1782"/>
    <cellStyle name="20% - Акцент4 5 5" xfId="1783"/>
    <cellStyle name="20% - Акцент4 5_Пр1 Корректировки ПРi" xfId="4940"/>
    <cellStyle name="20% - Акцент4 6" xfId="290"/>
    <cellStyle name="20% - Акцент4 6 2" xfId="291"/>
    <cellStyle name="20% - Акцент4 6 2 2" xfId="292"/>
    <cellStyle name="20% - Акцент4 6 3" xfId="293"/>
    <cellStyle name="20% - Акцент4 6 4" xfId="1784"/>
    <cellStyle name="20% - Акцент4 6 5" xfId="1785"/>
    <cellStyle name="20% - Акцент4 6_Пр1 Корректировки ПРi" xfId="4941"/>
    <cellStyle name="20% - Акцент4 7" xfId="294"/>
    <cellStyle name="20% - Акцент4 7 2" xfId="295"/>
    <cellStyle name="20% - Акцент4 7 2 2" xfId="296"/>
    <cellStyle name="20% - Акцент4 7 3" xfId="297"/>
    <cellStyle name="20% - Акцент4 7 4" xfId="1786"/>
    <cellStyle name="20% - Акцент4 7 5" xfId="1787"/>
    <cellStyle name="20% - Акцент4 7_Пр1 Корректировки ПРi" xfId="4942"/>
    <cellStyle name="20% - Акцент4 8" xfId="298"/>
    <cellStyle name="20% - Акцент4 8 2" xfId="299"/>
    <cellStyle name="20% - Акцент4 8 2 2" xfId="300"/>
    <cellStyle name="20% - Акцент4 8 3" xfId="301"/>
    <cellStyle name="20% - Акцент4 8 4" xfId="1788"/>
    <cellStyle name="20% - Акцент4 8 5" xfId="1789"/>
    <cellStyle name="20% - Акцент4 8_Пр1 Корректировки ПРi" xfId="4943"/>
    <cellStyle name="20% - Акцент4 9" xfId="302"/>
    <cellStyle name="20% - Акцент4 9 2" xfId="303"/>
    <cellStyle name="20% - Акцент4 9 2 2" xfId="304"/>
    <cellStyle name="20% - Акцент4 9 3" xfId="305"/>
    <cellStyle name="20% - Акцент4 9 4" xfId="1790"/>
    <cellStyle name="20% - Акцент4 9 5" xfId="1791"/>
    <cellStyle name="20% - Акцент4 9_Пр1 Корректировки ПРi" xfId="4944"/>
    <cellStyle name="20% - Акцент5 10" xfId="1792"/>
    <cellStyle name="20% - Акцент5 10 2" xfId="1793"/>
    <cellStyle name="20% - Акцент5 10 3" xfId="1794"/>
    <cellStyle name="20% - Акцент5 10 4" xfId="1795"/>
    <cellStyle name="20% - Акцент5 10 5" xfId="1796"/>
    <cellStyle name="20% - Акцент5 10 6" xfId="7431"/>
    <cellStyle name="20% - Акцент5 10_1" xfId="7510"/>
    <cellStyle name="20% - Акцент5 11" xfId="1797"/>
    <cellStyle name="20% - Акцент5 11 2" xfId="1798"/>
    <cellStyle name="20% - Акцент5 11 3" xfId="1799"/>
    <cellStyle name="20% - Акцент5 11 4" xfId="1800"/>
    <cellStyle name="20% - Акцент5 12" xfId="1801"/>
    <cellStyle name="20% - Акцент5 12 2" xfId="1802"/>
    <cellStyle name="20% - Акцент5 13" xfId="1803"/>
    <cellStyle name="20% - Акцент5 13 2" xfId="1804"/>
    <cellStyle name="20% - Акцент5 14" xfId="1805"/>
    <cellStyle name="20% - Акцент5 2" xfId="5"/>
    <cellStyle name="20% - Акцент5 2 2" xfId="307"/>
    <cellStyle name="20% - Акцент5 2 2 2" xfId="308"/>
    <cellStyle name="20% - Акцент5 2 2_Пр1 Корректировки ПРi" xfId="4946"/>
    <cellStyle name="20% - Акцент5 2 3" xfId="309"/>
    <cellStyle name="20% - Акцент5 2 3 2" xfId="310"/>
    <cellStyle name="20% - Акцент5 2 3 3" xfId="5118"/>
    <cellStyle name="20% - Акцент5 2 3_Пр1 Корректировки ПРi" xfId="4947"/>
    <cellStyle name="20% - Акцент5 2 4" xfId="311"/>
    <cellStyle name="20% - Акцент5 2 4 2" xfId="312"/>
    <cellStyle name="20% - Акцент5 2 4_Пр1 Корректировки ПРi" xfId="4948"/>
    <cellStyle name="20% - Акцент5 2 5" xfId="313"/>
    <cellStyle name="20% - Акцент5 2_Пр1 Корректировки ПРi" xfId="4945"/>
    <cellStyle name="20% - Акцент5 3" xfId="314"/>
    <cellStyle name="20% - Акцент5 3 2" xfId="315"/>
    <cellStyle name="20% - Акцент5 3 2 2" xfId="316"/>
    <cellStyle name="20% - Акцент5 3 2_Пр1 Корректировки ПРi" xfId="4950"/>
    <cellStyle name="20% - Акцент5 3 3" xfId="317"/>
    <cellStyle name="20% - Акцент5 3 3 2" xfId="318"/>
    <cellStyle name="20% - Акцент5 3 3_Пр1 Корректировки ПРi" xfId="4951"/>
    <cellStyle name="20% - Акцент5 3 4" xfId="319"/>
    <cellStyle name="20% - Акцент5 3 4 2" xfId="320"/>
    <cellStyle name="20% - Акцент5 3 4_Пр1 Корректировки ПРi" xfId="4952"/>
    <cellStyle name="20% - Акцент5 3 5" xfId="321"/>
    <cellStyle name="20% - Акцент5 3_Пр1 Корректировки ПРi" xfId="4949"/>
    <cellStyle name="20% - Акцент5 4" xfId="322"/>
    <cellStyle name="20% - Акцент5 4 2" xfId="323"/>
    <cellStyle name="20% - Акцент5 4 2 2" xfId="324"/>
    <cellStyle name="20% - Акцент5 4 3" xfId="325"/>
    <cellStyle name="20% - Акцент5 4 4" xfId="1806"/>
    <cellStyle name="20% - Акцент5 4 5" xfId="1807"/>
    <cellStyle name="20% - Акцент5 4 6" xfId="1808"/>
    <cellStyle name="20% - Акцент5 4_Пр1 Корректировки ПРi" xfId="4953"/>
    <cellStyle name="20% - Акцент5 5" xfId="326"/>
    <cellStyle name="20% - Акцент5 5 2" xfId="327"/>
    <cellStyle name="20% - Акцент5 5 2 2" xfId="328"/>
    <cellStyle name="20% - Акцент5 5 3" xfId="329"/>
    <cellStyle name="20% - Акцент5 5 4" xfId="1809"/>
    <cellStyle name="20% - Акцент5 5 5" xfId="1810"/>
    <cellStyle name="20% - Акцент5 5_Пр1 Корректировки ПРi" xfId="4954"/>
    <cellStyle name="20% - Акцент5 6" xfId="330"/>
    <cellStyle name="20% - Акцент5 6 2" xfId="331"/>
    <cellStyle name="20% - Акцент5 6 2 2" xfId="332"/>
    <cellStyle name="20% - Акцент5 6 3" xfId="333"/>
    <cellStyle name="20% - Акцент5 6 4" xfId="1811"/>
    <cellStyle name="20% - Акцент5 6 5" xfId="1812"/>
    <cellStyle name="20% - Акцент5 6_Пр1 Корректировки ПРi" xfId="4955"/>
    <cellStyle name="20% - Акцент5 7" xfId="334"/>
    <cellStyle name="20% - Акцент5 7 2" xfId="335"/>
    <cellStyle name="20% - Акцент5 7 2 2" xfId="336"/>
    <cellStyle name="20% - Акцент5 7 3" xfId="337"/>
    <cellStyle name="20% - Акцент5 7 4" xfId="1813"/>
    <cellStyle name="20% - Акцент5 7 5" xfId="1814"/>
    <cellStyle name="20% - Акцент5 7_Пр1 Корректировки ПРi" xfId="4956"/>
    <cellStyle name="20% - Акцент5 8" xfId="338"/>
    <cellStyle name="20% - Акцент5 8 2" xfId="339"/>
    <cellStyle name="20% - Акцент5 8 2 2" xfId="340"/>
    <cellStyle name="20% - Акцент5 8 3" xfId="341"/>
    <cellStyle name="20% - Акцент5 8 4" xfId="1815"/>
    <cellStyle name="20% - Акцент5 8 5" xfId="1816"/>
    <cellStyle name="20% - Акцент5 8_Пр1 Корректировки ПРi" xfId="4957"/>
    <cellStyle name="20% - Акцент5 9" xfId="342"/>
    <cellStyle name="20% - Акцент5 9 2" xfId="343"/>
    <cellStyle name="20% - Акцент5 9 2 2" xfId="344"/>
    <cellStyle name="20% - Акцент5 9 3" xfId="345"/>
    <cellStyle name="20% - Акцент5 9 4" xfId="1817"/>
    <cellStyle name="20% - Акцент5 9 5" xfId="1818"/>
    <cellStyle name="20% - Акцент5 9_Пр1 Корректировки ПРi" xfId="4958"/>
    <cellStyle name="20% - Акцент6 10" xfId="1819"/>
    <cellStyle name="20% - Акцент6 10 2" xfId="1820"/>
    <cellStyle name="20% - Акцент6 10 3" xfId="1821"/>
    <cellStyle name="20% - Акцент6 10 4" xfId="1822"/>
    <cellStyle name="20% - Акцент6 10 5" xfId="1823"/>
    <cellStyle name="20% - Акцент6 10 6" xfId="7430"/>
    <cellStyle name="20% - Акцент6 10_1" xfId="7509"/>
    <cellStyle name="20% - Акцент6 11" xfId="1824"/>
    <cellStyle name="20% - Акцент6 11 2" xfId="1825"/>
    <cellStyle name="20% - Акцент6 11 3" xfId="1826"/>
    <cellStyle name="20% - Акцент6 11 4" xfId="1827"/>
    <cellStyle name="20% - Акцент6 11 5" xfId="1828"/>
    <cellStyle name="20% - Акцент6 12" xfId="1829"/>
    <cellStyle name="20% - Акцент6 12 2" xfId="1830"/>
    <cellStyle name="20% - Акцент6 12 3" xfId="1831"/>
    <cellStyle name="20% - Акцент6 13" xfId="1832"/>
    <cellStyle name="20% - Акцент6 13 2" xfId="1833"/>
    <cellStyle name="20% - Акцент6 13 3" xfId="1834"/>
    <cellStyle name="20% - Акцент6 14" xfId="1835"/>
    <cellStyle name="20% - Акцент6 2" xfId="6"/>
    <cellStyle name="20% - Акцент6 2 2" xfId="346"/>
    <cellStyle name="20% - Акцент6 2 2 2" xfId="347"/>
    <cellStyle name="20% - Акцент6 2 2 3" xfId="5119"/>
    <cellStyle name="20% - Акцент6 2 2_Пр1 Корректировки ПРi" xfId="4960"/>
    <cellStyle name="20% - Акцент6 2 3" xfId="348"/>
    <cellStyle name="20% - Акцент6 2 3 2" xfId="349"/>
    <cellStyle name="20% - Акцент6 2 3 3" xfId="5120"/>
    <cellStyle name="20% - Акцент6 2 3_Пр1 Корректировки ПРi" xfId="4961"/>
    <cellStyle name="20% - Акцент6 2 4" xfId="350"/>
    <cellStyle name="20% - Акцент6 2 4 2" xfId="351"/>
    <cellStyle name="20% - Акцент6 2 4_Пр1 Корректировки ПРi" xfId="4962"/>
    <cellStyle name="20% - Акцент6 2 5" xfId="352"/>
    <cellStyle name="20% - Акцент6 2_Пр1 Корректировки ПРi" xfId="4959"/>
    <cellStyle name="20% - Акцент6 3" xfId="353"/>
    <cellStyle name="20% - Акцент6 3 2" xfId="354"/>
    <cellStyle name="20% - Акцент6 3 2 2" xfId="355"/>
    <cellStyle name="20% - Акцент6 3 2_Пр1 Корректировки ПРi" xfId="4964"/>
    <cellStyle name="20% - Акцент6 3 3" xfId="356"/>
    <cellStyle name="20% - Акцент6 3 3 2" xfId="357"/>
    <cellStyle name="20% - Акцент6 3 3_Пр1 Корректировки ПРi" xfId="4965"/>
    <cellStyle name="20% - Акцент6 3 4" xfId="358"/>
    <cellStyle name="20% - Акцент6 3 4 2" xfId="359"/>
    <cellStyle name="20% - Акцент6 3 4_Пр1 Корректировки ПРi" xfId="4966"/>
    <cellStyle name="20% - Акцент6 3 5" xfId="360"/>
    <cellStyle name="20% - Акцент6 3_Пр1 Корректировки ПРi" xfId="4963"/>
    <cellStyle name="20% - Акцент6 4" xfId="361"/>
    <cellStyle name="20% - Акцент6 4 2" xfId="362"/>
    <cellStyle name="20% - Акцент6 4 2 2" xfId="363"/>
    <cellStyle name="20% - Акцент6 4 3" xfId="364"/>
    <cellStyle name="20% - Акцент6 4 4" xfId="1836"/>
    <cellStyle name="20% - Акцент6 4 5" xfId="1837"/>
    <cellStyle name="20% - Акцент6 4 6" xfId="1838"/>
    <cellStyle name="20% - Акцент6 4_Пр1 Корректировки ПРi" xfId="4967"/>
    <cellStyle name="20% - Акцент6 5" xfId="365"/>
    <cellStyle name="20% - Акцент6 5 2" xfId="366"/>
    <cellStyle name="20% - Акцент6 5 2 2" xfId="367"/>
    <cellStyle name="20% - Акцент6 5 3" xfId="368"/>
    <cellStyle name="20% - Акцент6 5 4" xfId="1839"/>
    <cellStyle name="20% - Акцент6 5 5" xfId="1840"/>
    <cellStyle name="20% - Акцент6 5_Пр1 Корректировки ПРi" xfId="4968"/>
    <cellStyle name="20% - Акцент6 6" xfId="369"/>
    <cellStyle name="20% - Акцент6 6 2" xfId="370"/>
    <cellStyle name="20% - Акцент6 6 2 2" xfId="371"/>
    <cellStyle name="20% - Акцент6 6 3" xfId="372"/>
    <cellStyle name="20% - Акцент6 6 4" xfId="1841"/>
    <cellStyle name="20% - Акцент6 6 5" xfId="1842"/>
    <cellStyle name="20% - Акцент6 6_Пр1 Корректировки ПРi" xfId="4969"/>
    <cellStyle name="20% - Акцент6 7" xfId="373"/>
    <cellStyle name="20% - Акцент6 7 2" xfId="374"/>
    <cellStyle name="20% - Акцент6 7 2 2" xfId="375"/>
    <cellStyle name="20% - Акцент6 7 3" xfId="376"/>
    <cellStyle name="20% - Акцент6 7 4" xfId="1843"/>
    <cellStyle name="20% - Акцент6 7 5" xfId="1844"/>
    <cellStyle name="20% - Акцент6 7_Пр1 Корректировки ПРi" xfId="4970"/>
    <cellStyle name="20% - Акцент6 8" xfId="377"/>
    <cellStyle name="20% - Акцент6 8 2" xfId="378"/>
    <cellStyle name="20% - Акцент6 8 2 2" xfId="379"/>
    <cellStyle name="20% - Акцент6 8 3" xfId="380"/>
    <cellStyle name="20% - Акцент6 8 4" xfId="1845"/>
    <cellStyle name="20% - Акцент6 8 5" xfId="1846"/>
    <cellStyle name="20% - Акцент6 8_Пр1 Корректировки ПРi" xfId="4971"/>
    <cellStyle name="20% - Акцент6 9" xfId="381"/>
    <cellStyle name="20% - Акцент6 9 2" xfId="382"/>
    <cellStyle name="20% - Акцент6 9 2 2" xfId="383"/>
    <cellStyle name="20% - Акцент6 9 3" xfId="384"/>
    <cellStyle name="20% - Акцент6 9 4" xfId="1847"/>
    <cellStyle name="20% - Акцент6 9 5" xfId="1848"/>
    <cellStyle name="20% - Акцент6 9_Пр1 Корректировки ПРi" xfId="4972"/>
    <cellStyle name="40% - Accent1" xfId="385"/>
    <cellStyle name="40% - Accent1 2" xfId="386"/>
    <cellStyle name="40% - Accent1 2 2" xfId="387"/>
    <cellStyle name="40% - Accent1 3" xfId="388"/>
    <cellStyle name="40% - Accent1_Пр1 Корректировки ПРi" xfId="4973"/>
    <cellStyle name="40% - Accent2" xfId="389"/>
    <cellStyle name="40% - Accent2 2" xfId="390"/>
    <cellStyle name="40% - Accent2 2 2" xfId="391"/>
    <cellStyle name="40% - Accent2 3" xfId="392"/>
    <cellStyle name="40% - Accent2_Пр1 Корректировки ПРi" xfId="4974"/>
    <cellStyle name="40% - Accent3" xfId="393"/>
    <cellStyle name="40% - Accent3 2" xfId="394"/>
    <cellStyle name="40% - Accent3 2 2" xfId="395"/>
    <cellStyle name="40% - Accent3 3" xfId="396"/>
    <cellStyle name="40% - Accent3_Пр1 Корректировки ПРi" xfId="4975"/>
    <cellStyle name="40% - Accent4" xfId="397"/>
    <cellStyle name="40% - Accent4 2" xfId="398"/>
    <cellStyle name="40% - Accent4 2 2" xfId="399"/>
    <cellStyle name="40% - Accent4 3" xfId="400"/>
    <cellStyle name="40% - Accent4_Пр1 Корректировки ПРi" xfId="4976"/>
    <cellStyle name="40% - Accent5" xfId="401"/>
    <cellStyle name="40% - Accent5 2" xfId="402"/>
    <cellStyle name="40% - Accent5 2 2" xfId="403"/>
    <cellStyle name="40% - Accent5 3" xfId="404"/>
    <cellStyle name="40% - Accent5_Пр1 Корректировки ПРi" xfId="4977"/>
    <cellStyle name="40% - Accent6" xfId="405"/>
    <cellStyle name="40% - Accent6 2" xfId="406"/>
    <cellStyle name="40% - Accent6 2 2" xfId="407"/>
    <cellStyle name="40% - Accent6 3" xfId="408"/>
    <cellStyle name="40% - Accent6_Пр1 Корректировки ПРi" xfId="4978"/>
    <cellStyle name="40% - Акцент1 10" xfId="1849"/>
    <cellStyle name="40% - Акцент1 10 2" xfId="1850"/>
    <cellStyle name="40% - Акцент1 10 3" xfId="1851"/>
    <cellStyle name="40% - Акцент1 10 4" xfId="1852"/>
    <cellStyle name="40% - Акцент1 10 5" xfId="1853"/>
    <cellStyle name="40% - Акцент1 10 6" xfId="7424"/>
    <cellStyle name="40% - Акцент1 10_1" xfId="7508"/>
    <cellStyle name="40% - Акцент1 11" xfId="1854"/>
    <cellStyle name="40% - Акцент1 11 2" xfId="1855"/>
    <cellStyle name="40% - Акцент1 11 3" xfId="1856"/>
    <cellStyle name="40% - Акцент1 11 4" xfId="1857"/>
    <cellStyle name="40% - Акцент1 11 5" xfId="1858"/>
    <cellStyle name="40% - Акцент1 12" xfId="1859"/>
    <cellStyle name="40% - Акцент1 12 2" xfId="1860"/>
    <cellStyle name="40% - Акцент1 12 3" xfId="1861"/>
    <cellStyle name="40% - Акцент1 13" xfId="1862"/>
    <cellStyle name="40% - Акцент1 13 2" xfId="1863"/>
    <cellStyle name="40% - Акцент1 13 3" xfId="1864"/>
    <cellStyle name="40% - Акцент1 14" xfId="1865"/>
    <cellStyle name="40% - Акцент1 2" xfId="7"/>
    <cellStyle name="40% - Акцент1 2 2" xfId="409"/>
    <cellStyle name="40% - Акцент1 2 2 2" xfId="410"/>
    <cellStyle name="40% - Акцент1 2 2 3" xfId="5121"/>
    <cellStyle name="40% - Акцент1 2 2_Пр1 Корректировки ПРi" xfId="4980"/>
    <cellStyle name="40% - Акцент1 2 3" xfId="411"/>
    <cellStyle name="40% - Акцент1 2 3 2" xfId="412"/>
    <cellStyle name="40% - Акцент1 2 3 3" xfId="5122"/>
    <cellStyle name="40% - Акцент1 2 3_Пр1 Корректировки ПРi" xfId="4981"/>
    <cellStyle name="40% - Акцент1 2 4" xfId="413"/>
    <cellStyle name="40% - Акцент1 2 4 2" xfId="414"/>
    <cellStyle name="40% - Акцент1 2 4_Пр1 Корректировки ПРi" xfId="4982"/>
    <cellStyle name="40% - Акцент1 2 5" xfId="415"/>
    <cellStyle name="40% - Акцент1 2_Пр1 Корректировки ПРi" xfId="4979"/>
    <cellStyle name="40% - Акцент1 3" xfId="416"/>
    <cellStyle name="40% - Акцент1 3 2" xfId="417"/>
    <cellStyle name="40% - Акцент1 3 2 2" xfId="418"/>
    <cellStyle name="40% - Акцент1 3 2_Пр1 Корректировки ПРi" xfId="4984"/>
    <cellStyle name="40% - Акцент1 3 3" xfId="419"/>
    <cellStyle name="40% - Акцент1 3 3 2" xfId="420"/>
    <cellStyle name="40% - Акцент1 3 3_Пр1 Корректировки ПРi" xfId="4985"/>
    <cellStyle name="40% - Акцент1 3 4" xfId="421"/>
    <cellStyle name="40% - Акцент1 3 4 2" xfId="422"/>
    <cellStyle name="40% - Акцент1 3 4_Пр1 Корректировки ПРi" xfId="4986"/>
    <cellStyle name="40% - Акцент1 3 5" xfId="423"/>
    <cellStyle name="40% - Акцент1 3_Пр1 Корректировки ПРi" xfId="4983"/>
    <cellStyle name="40% - Акцент1 4" xfId="424"/>
    <cellStyle name="40% - Акцент1 4 2" xfId="425"/>
    <cellStyle name="40% - Акцент1 4 2 2" xfId="426"/>
    <cellStyle name="40% - Акцент1 4 3" xfId="427"/>
    <cellStyle name="40% - Акцент1 4 4" xfId="1866"/>
    <cellStyle name="40% - Акцент1 4 5" xfId="1867"/>
    <cellStyle name="40% - Акцент1 4 6" xfId="1868"/>
    <cellStyle name="40% - Акцент1 4_Пр1 Корректировки ПРi" xfId="4987"/>
    <cellStyle name="40% - Акцент1 5" xfId="428"/>
    <cellStyle name="40% - Акцент1 5 2" xfId="429"/>
    <cellStyle name="40% - Акцент1 5 2 2" xfId="430"/>
    <cellStyle name="40% - Акцент1 5 3" xfId="431"/>
    <cellStyle name="40% - Акцент1 5 4" xfId="1869"/>
    <cellStyle name="40% - Акцент1 5 5" xfId="1870"/>
    <cellStyle name="40% - Акцент1 5_Пр1 Корректировки ПРi" xfId="4988"/>
    <cellStyle name="40% - Акцент1 6" xfId="432"/>
    <cellStyle name="40% - Акцент1 6 2" xfId="433"/>
    <cellStyle name="40% - Акцент1 6 2 2" xfId="434"/>
    <cellStyle name="40% - Акцент1 6 3" xfId="435"/>
    <cellStyle name="40% - Акцент1 6 4" xfId="1871"/>
    <cellStyle name="40% - Акцент1 6 5" xfId="1872"/>
    <cellStyle name="40% - Акцент1 6_Пр1 Корректировки ПРi" xfId="4989"/>
    <cellStyle name="40% - Акцент1 7" xfId="436"/>
    <cellStyle name="40% - Акцент1 7 2" xfId="437"/>
    <cellStyle name="40% - Акцент1 7 2 2" xfId="438"/>
    <cellStyle name="40% - Акцент1 7 3" xfId="439"/>
    <cellStyle name="40% - Акцент1 7 4" xfId="1873"/>
    <cellStyle name="40% - Акцент1 7 5" xfId="1874"/>
    <cellStyle name="40% - Акцент1 7_Пр1 Корректировки ПРi" xfId="4990"/>
    <cellStyle name="40% - Акцент1 8" xfId="440"/>
    <cellStyle name="40% - Акцент1 8 2" xfId="441"/>
    <cellStyle name="40% - Акцент1 8 2 2" xfId="442"/>
    <cellStyle name="40% - Акцент1 8 3" xfId="443"/>
    <cellStyle name="40% - Акцент1 8 4" xfId="1875"/>
    <cellStyle name="40% - Акцент1 8 5" xfId="1876"/>
    <cellStyle name="40% - Акцент1 8_Пр1 Корректировки ПРi" xfId="4991"/>
    <cellStyle name="40% - Акцент1 9" xfId="444"/>
    <cellStyle name="40% - Акцент1 9 2" xfId="445"/>
    <cellStyle name="40% - Акцент1 9 2 2" xfId="446"/>
    <cellStyle name="40% - Акцент1 9 3" xfId="447"/>
    <cellStyle name="40% - Акцент1 9 4" xfId="1877"/>
    <cellStyle name="40% - Акцент1 9 5" xfId="1878"/>
    <cellStyle name="40% - Акцент1 9_Пр1 Корректировки ПРi" xfId="4992"/>
    <cellStyle name="40% - Акцент2 10" xfId="1879"/>
    <cellStyle name="40% - Акцент2 10 2" xfId="1880"/>
    <cellStyle name="40% - Акцент2 10 3" xfId="1881"/>
    <cellStyle name="40% - Акцент2 10 4" xfId="1882"/>
    <cellStyle name="40% - Акцент2 10 5" xfId="1883"/>
    <cellStyle name="40% - Акцент2 10 6" xfId="7422"/>
    <cellStyle name="40% - Акцент2 10_1" xfId="7507"/>
    <cellStyle name="40% - Акцент2 11" xfId="1884"/>
    <cellStyle name="40% - Акцент2 11 2" xfId="1885"/>
    <cellStyle name="40% - Акцент2 11 3" xfId="1886"/>
    <cellStyle name="40% - Акцент2 11 4" xfId="1887"/>
    <cellStyle name="40% - Акцент2 12" xfId="1888"/>
    <cellStyle name="40% - Акцент2 12 2" xfId="1889"/>
    <cellStyle name="40% - Акцент2 13" xfId="1890"/>
    <cellStyle name="40% - Акцент2 13 2" xfId="1891"/>
    <cellStyle name="40% - Акцент2 14" xfId="1892"/>
    <cellStyle name="40% - Акцент2 2" xfId="8"/>
    <cellStyle name="40% - Акцент2 2 2" xfId="449"/>
    <cellStyle name="40% - Акцент2 2 2 2" xfId="450"/>
    <cellStyle name="40% - Акцент2 2 2_Пр1 Корректировки ПРi" xfId="4994"/>
    <cellStyle name="40% - Акцент2 2 3" xfId="451"/>
    <cellStyle name="40% - Акцент2 2 3 2" xfId="452"/>
    <cellStyle name="40% - Акцент2 2 3 3" xfId="5123"/>
    <cellStyle name="40% - Акцент2 2 3_Пр1 Корректировки ПРi" xfId="4995"/>
    <cellStyle name="40% - Акцент2 2 4" xfId="453"/>
    <cellStyle name="40% - Акцент2 2 4 2" xfId="454"/>
    <cellStyle name="40% - Акцент2 2 4_Пр1 Корректировки ПРi" xfId="4996"/>
    <cellStyle name="40% - Акцент2 2 5" xfId="455"/>
    <cellStyle name="40% - Акцент2 2_Пр1 Корректировки ПРi" xfId="4993"/>
    <cellStyle name="40% - Акцент2 3" xfId="456"/>
    <cellStyle name="40% - Акцент2 3 2" xfId="457"/>
    <cellStyle name="40% - Акцент2 3 2 2" xfId="458"/>
    <cellStyle name="40% - Акцент2 3 2_Пр1 Корректировки ПРi" xfId="4998"/>
    <cellStyle name="40% - Акцент2 3 3" xfId="459"/>
    <cellStyle name="40% - Акцент2 3 3 2" xfId="460"/>
    <cellStyle name="40% - Акцент2 3 3_Пр1 Корректировки ПРi" xfId="4999"/>
    <cellStyle name="40% - Акцент2 3 4" xfId="461"/>
    <cellStyle name="40% - Акцент2 3 4 2" xfId="462"/>
    <cellStyle name="40% - Акцент2 3 4_Пр1 Корректировки ПРi" xfId="5000"/>
    <cellStyle name="40% - Акцент2 3 5" xfId="463"/>
    <cellStyle name="40% - Акцент2 3_Пр1 Корректировки ПРi" xfId="4997"/>
    <cellStyle name="40% - Акцент2 4" xfId="464"/>
    <cellStyle name="40% - Акцент2 4 2" xfId="465"/>
    <cellStyle name="40% - Акцент2 4 2 2" xfId="466"/>
    <cellStyle name="40% - Акцент2 4 3" xfId="467"/>
    <cellStyle name="40% - Акцент2 4 4" xfId="1893"/>
    <cellStyle name="40% - Акцент2 4 5" xfId="1894"/>
    <cellStyle name="40% - Акцент2 4 6" xfId="1895"/>
    <cellStyle name="40% - Акцент2 4_Пр1 Корректировки ПРi" xfId="5001"/>
    <cellStyle name="40% - Акцент2 5" xfId="468"/>
    <cellStyle name="40% - Акцент2 5 2" xfId="469"/>
    <cellStyle name="40% - Акцент2 5 2 2" xfId="470"/>
    <cellStyle name="40% - Акцент2 5 3" xfId="471"/>
    <cellStyle name="40% - Акцент2 5 4" xfId="1896"/>
    <cellStyle name="40% - Акцент2 5 5" xfId="1897"/>
    <cellStyle name="40% - Акцент2 5_Пр1 Корректировки ПРi" xfId="5002"/>
    <cellStyle name="40% - Акцент2 6" xfId="472"/>
    <cellStyle name="40% - Акцент2 6 2" xfId="473"/>
    <cellStyle name="40% - Акцент2 6 2 2" xfId="474"/>
    <cellStyle name="40% - Акцент2 6 3" xfId="475"/>
    <cellStyle name="40% - Акцент2 6 4" xfId="1898"/>
    <cellStyle name="40% - Акцент2 6 5" xfId="1899"/>
    <cellStyle name="40% - Акцент2 6_Пр1 Корректировки ПРi" xfId="5003"/>
    <cellStyle name="40% - Акцент2 7" xfId="476"/>
    <cellStyle name="40% - Акцент2 7 2" xfId="477"/>
    <cellStyle name="40% - Акцент2 7 2 2" xfId="478"/>
    <cellStyle name="40% - Акцент2 7 3" xfId="479"/>
    <cellStyle name="40% - Акцент2 7 4" xfId="1900"/>
    <cellStyle name="40% - Акцент2 7 5" xfId="1901"/>
    <cellStyle name="40% - Акцент2 7_Пр1 Корректировки ПРi" xfId="5004"/>
    <cellStyle name="40% - Акцент2 8" xfId="480"/>
    <cellStyle name="40% - Акцент2 8 2" xfId="481"/>
    <cellStyle name="40% - Акцент2 8 2 2" xfId="482"/>
    <cellStyle name="40% - Акцент2 8 3" xfId="483"/>
    <cellStyle name="40% - Акцент2 8 4" xfId="1902"/>
    <cellStyle name="40% - Акцент2 8 5" xfId="1903"/>
    <cellStyle name="40% - Акцент2 8_Пр1 Корректировки ПРi" xfId="5005"/>
    <cellStyle name="40% - Акцент2 9" xfId="484"/>
    <cellStyle name="40% - Акцент2 9 2" xfId="485"/>
    <cellStyle name="40% - Акцент2 9 2 2" xfId="486"/>
    <cellStyle name="40% - Акцент2 9 3" xfId="487"/>
    <cellStyle name="40% - Акцент2 9 4" xfId="1904"/>
    <cellStyle name="40% - Акцент2 9 5" xfId="1905"/>
    <cellStyle name="40% - Акцент2 9_Пр1 Корректировки ПРi" xfId="5006"/>
    <cellStyle name="40% - Акцент3 10" xfId="1906"/>
    <cellStyle name="40% - Акцент3 10 2" xfId="1907"/>
    <cellStyle name="40% - Акцент3 10 3" xfId="1908"/>
    <cellStyle name="40% - Акцент3 10 4" xfId="1909"/>
    <cellStyle name="40% - Акцент3 10 5" xfId="1910"/>
    <cellStyle name="40% - Акцент3 10 6" xfId="7420"/>
    <cellStyle name="40% - Акцент3 10_1" xfId="7506"/>
    <cellStyle name="40% - Акцент3 11" xfId="1911"/>
    <cellStyle name="40% - Акцент3 11 2" xfId="1912"/>
    <cellStyle name="40% - Акцент3 11 3" xfId="1913"/>
    <cellStyle name="40% - Акцент3 11 4" xfId="1914"/>
    <cellStyle name="40% - Акцент3 11 5" xfId="1915"/>
    <cellStyle name="40% - Акцент3 12" xfId="1916"/>
    <cellStyle name="40% - Акцент3 12 2" xfId="1917"/>
    <cellStyle name="40% - Акцент3 12 3" xfId="1918"/>
    <cellStyle name="40% - Акцент3 13" xfId="1919"/>
    <cellStyle name="40% - Акцент3 13 2" xfId="1920"/>
    <cellStyle name="40% - Акцент3 13 3" xfId="1921"/>
    <cellStyle name="40% - Акцент3 14" xfId="1922"/>
    <cellStyle name="40% - Акцент3 2" xfId="9"/>
    <cellStyle name="40% - Акцент3 2 2" xfId="488"/>
    <cellStyle name="40% - Акцент3 2 2 2" xfId="489"/>
    <cellStyle name="40% - Акцент3 2 2 3" xfId="5124"/>
    <cellStyle name="40% - Акцент3 2 2_Пр1 Корректировки ПРi" xfId="5008"/>
    <cellStyle name="40% - Акцент3 2 3" xfId="490"/>
    <cellStyle name="40% - Акцент3 2 3 2" xfId="491"/>
    <cellStyle name="40% - Акцент3 2 3 3" xfId="5125"/>
    <cellStyle name="40% - Акцент3 2 3_Пр1 Корректировки ПРi" xfId="5009"/>
    <cellStyle name="40% - Акцент3 2 4" xfId="492"/>
    <cellStyle name="40% - Акцент3 2 4 2" xfId="493"/>
    <cellStyle name="40% - Акцент3 2 4_Пр1 Корректировки ПРi" xfId="5010"/>
    <cellStyle name="40% - Акцент3 2 5" xfId="494"/>
    <cellStyle name="40% - Акцент3 2_Пр1 Корректировки ПРi" xfId="5007"/>
    <cellStyle name="40% - Акцент3 3" xfId="495"/>
    <cellStyle name="40% - Акцент3 3 2" xfId="496"/>
    <cellStyle name="40% - Акцент3 3 2 2" xfId="497"/>
    <cellStyle name="40% - Акцент3 3 2_Пр1 Корректировки ПРi" xfId="5012"/>
    <cellStyle name="40% - Акцент3 3 3" xfId="498"/>
    <cellStyle name="40% - Акцент3 3 3 2" xfId="499"/>
    <cellStyle name="40% - Акцент3 3 3_Пр1 Корректировки ПРi" xfId="5013"/>
    <cellStyle name="40% - Акцент3 3 4" xfId="500"/>
    <cellStyle name="40% - Акцент3 3 4 2" xfId="501"/>
    <cellStyle name="40% - Акцент3 3 4_Пр1 Корректировки ПРi" xfId="5014"/>
    <cellStyle name="40% - Акцент3 3 5" xfId="502"/>
    <cellStyle name="40% - Акцент3 3_Пр1 Корректировки ПРi" xfId="5011"/>
    <cellStyle name="40% - Акцент3 4" xfId="503"/>
    <cellStyle name="40% - Акцент3 4 2" xfId="504"/>
    <cellStyle name="40% - Акцент3 4 2 2" xfId="505"/>
    <cellStyle name="40% - Акцент3 4 3" xfId="506"/>
    <cellStyle name="40% - Акцент3 4 4" xfId="1923"/>
    <cellStyle name="40% - Акцент3 4 5" xfId="1924"/>
    <cellStyle name="40% - Акцент3 4 6" xfId="1925"/>
    <cellStyle name="40% - Акцент3 4_Пр1 Корректировки ПРi" xfId="5015"/>
    <cellStyle name="40% - Акцент3 5" xfId="507"/>
    <cellStyle name="40% - Акцент3 5 2" xfId="508"/>
    <cellStyle name="40% - Акцент3 5 2 2" xfId="509"/>
    <cellStyle name="40% - Акцент3 5 3" xfId="510"/>
    <cellStyle name="40% - Акцент3 5 4" xfId="1926"/>
    <cellStyle name="40% - Акцент3 5 5" xfId="1927"/>
    <cellStyle name="40% - Акцент3 5_Пр1 Корректировки ПРi" xfId="5016"/>
    <cellStyle name="40% - Акцент3 6" xfId="511"/>
    <cellStyle name="40% - Акцент3 6 2" xfId="512"/>
    <cellStyle name="40% - Акцент3 6 2 2" xfId="513"/>
    <cellStyle name="40% - Акцент3 6 3" xfId="514"/>
    <cellStyle name="40% - Акцент3 6 4" xfId="1928"/>
    <cellStyle name="40% - Акцент3 6 5" xfId="1929"/>
    <cellStyle name="40% - Акцент3 6_Пр1 Корректировки ПРi" xfId="5017"/>
    <cellStyle name="40% - Акцент3 7" xfId="515"/>
    <cellStyle name="40% - Акцент3 7 2" xfId="516"/>
    <cellStyle name="40% - Акцент3 7 2 2" xfId="517"/>
    <cellStyle name="40% - Акцент3 7 3" xfId="518"/>
    <cellStyle name="40% - Акцент3 7 4" xfId="1930"/>
    <cellStyle name="40% - Акцент3 7 5" xfId="1931"/>
    <cellStyle name="40% - Акцент3 7_Пр1 Корректировки ПРi" xfId="5018"/>
    <cellStyle name="40% - Акцент3 8" xfId="519"/>
    <cellStyle name="40% - Акцент3 8 2" xfId="520"/>
    <cellStyle name="40% - Акцент3 8 2 2" xfId="521"/>
    <cellStyle name="40% - Акцент3 8 3" xfId="522"/>
    <cellStyle name="40% - Акцент3 8 4" xfId="1932"/>
    <cellStyle name="40% - Акцент3 8 5" xfId="1933"/>
    <cellStyle name="40% - Акцент3 8_Пр1 Корректировки ПРi" xfId="5019"/>
    <cellStyle name="40% - Акцент3 9" xfId="523"/>
    <cellStyle name="40% - Акцент3 9 2" xfId="524"/>
    <cellStyle name="40% - Акцент3 9 2 2" xfId="525"/>
    <cellStyle name="40% - Акцент3 9 3" xfId="526"/>
    <cellStyle name="40% - Акцент3 9 4" xfId="1934"/>
    <cellStyle name="40% - Акцент3 9 5" xfId="1935"/>
    <cellStyle name="40% - Акцент3 9_Пр1 Корректировки ПРi" xfId="5020"/>
    <cellStyle name="40% - Акцент4 10" xfId="1936"/>
    <cellStyle name="40% - Акцент4 10 2" xfId="1937"/>
    <cellStyle name="40% - Акцент4 10 3" xfId="1938"/>
    <cellStyle name="40% - Акцент4 10 4" xfId="1939"/>
    <cellStyle name="40% - Акцент4 10 5" xfId="1940"/>
    <cellStyle name="40% - Акцент4 10 6" xfId="7419"/>
    <cellStyle name="40% - Акцент4 10_1" xfId="7505"/>
    <cellStyle name="40% - Акцент4 11" xfId="1941"/>
    <cellStyle name="40% - Акцент4 11 2" xfId="1942"/>
    <cellStyle name="40% - Акцент4 11 3" xfId="1943"/>
    <cellStyle name="40% - Акцент4 11 4" xfId="1944"/>
    <cellStyle name="40% - Акцент4 11 5" xfId="1945"/>
    <cellStyle name="40% - Акцент4 12" xfId="1946"/>
    <cellStyle name="40% - Акцент4 12 2" xfId="1947"/>
    <cellStyle name="40% - Акцент4 12 3" xfId="1948"/>
    <cellStyle name="40% - Акцент4 13" xfId="1949"/>
    <cellStyle name="40% - Акцент4 13 2" xfId="1950"/>
    <cellStyle name="40% - Акцент4 13 3" xfId="1951"/>
    <cellStyle name="40% - Акцент4 14" xfId="1952"/>
    <cellStyle name="40% - Акцент4 2" xfId="10"/>
    <cellStyle name="40% - Акцент4 2 2" xfId="527"/>
    <cellStyle name="40% - Акцент4 2 2 2" xfId="528"/>
    <cellStyle name="40% - Акцент4 2 2 3" xfId="5126"/>
    <cellStyle name="40% - Акцент4 2 2_Пр1 Корректировки ПРi" xfId="5022"/>
    <cellStyle name="40% - Акцент4 2 3" xfId="529"/>
    <cellStyle name="40% - Акцент4 2 3 2" xfId="530"/>
    <cellStyle name="40% - Акцент4 2 3 3" xfId="5127"/>
    <cellStyle name="40% - Акцент4 2 3_Пр1 Корректировки ПРi" xfId="5023"/>
    <cellStyle name="40% - Акцент4 2 4" xfId="531"/>
    <cellStyle name="40% - Акцент4 2 4 2" xfId="532"/>
    <cellStyle name="40% - Акцент4 2 4_Пр1 Корректировки ПРi" xfId="5024"/>
    <cellStyle name="40% - Акцент4 2 5" xfId="533"/>
    <cellStyle name="40% - Акцент4 2_Пр1 Корректировки ПРi" xfId="5021"/>
    <cellStyle name="40% - Акцент4 3" xfId="534"/>
    <cellStyle name="40% - Акцент4 3 2" xfId="535"/>
    <cellStyle name="40% - Акцент4 3 2 2" xfId="536"/>
    <cellStyle name="40% - Акцент4 3 2_Пр1 Корректировки ПРi" xfId="5026"/>
    <cellStyle name="40% - Акцент4 3 3" xfId="537"/>
    <cellStyle name="40% - Акцент4 3 3 2" xfId="538"/>
    <cellStyle name="40% - Акцент4 3 3_Пр1 Корректировки ПРi" xfId="5027"/>
    <cellStyle name="40% - Акцент4 3 4" xfId="539"/>
    <cellStyle name="40% - Акцент4 3 4 2" xfId="540"/>
    <cellStyle name="40% - Акцент4 3 4_Пр1 Корректировки ПРi" xfId="5028"/>
    <cellStyle name="40% - Акцент4 3 5" xfId="541"/>
    <cellStyle name="40% - Акцент4 3_Пр1 Корректировки ПРi" xfId="5025"/>
    <cellStyle name="40% - Акцент4 4" xfId="542"/>
    <cellStyle name="40% - Акцент4 4 2" xfId="543"/>
    <cellStyle name="40% - Акцент4 4 2 2" xfId="544"/>
    <cellStyle name="40% - Акцент4 4 3" xfId="545"/>
    <cellStyle name="40% - Акцент4 4 4" xfId="1953"/>
    <cellStyle name="40% - Акцент4 4 5" xfId="1954"/>
    <cellStyle name="40% - Акцент4 4 6" xfId="1955"/>
    <cellStyle name="40% - Акцент4 4_Пр1 Корректировки ПРi" xfId="5029"/>
    <cellStyle name="40% - Акцент4 5" xfId="546"/>
    <cellStyle name="40% - Акцент4 5 2" xfId="547"/>
    <cellStyle name="40% - Акцент4 5 2 2" xfId="548"/>
    <cellStyle name="40% - Акцент4 5 3" xfId="549"/>
    <cellStyle name="40% - Акцент4 5 4" xfId="1956"/>
    <cellStyle name="40% - Акцент4 5 5" xfId="1957"/>
    <cellStyle name="40% - Акцент4 5_Пр1 Корректировки ПРi" xfId="5030"/>
    <cellStyle name="40% - Акцент4 6" xfId="550"/>
    <cellStyle name="40% - Акцент4 6 2" xfId="551"/>
    <cellStyle name="40% - Акцент4 6 2 2" xfId="552"/>
    <cellStyle name="40% - Акцент4 6 3" xfId="553"/>
    <cellStyle name="40% - Акцент4 6 4" xfId="1958"/>
    <cellStyle name="40% - Акцент4 6 5" xfId="1959"/>
    <cellStyle name="40% - Акцент4 6_Пр1 Корректировки ПРi" xfId="5031"/>
    <cellStyle name="40% - Акцент4 7" xfId="554"/>
    <cellStyle name="40% - Акцент4 7 2" xfId="555"/>
    <cellStyle name="40% - Акцент4 7 2 2" xfId="556"/>
    <cellStyle name="40% - Акцент4 7 3" xfId="557"/>
    <cellStyle name="40% - Акцент4 7 4" xfId="1960"/>
    <cellStyle name="40% - Акцент4 7 5" xfId="1961"/>
    <cellStyle name="40% - Акцент4 7_Пр1 Корректировки ПРi" xfId="5032"/>
    <cellStyle name="40% - Акцент4 8" xfId="558"/>
    <cellStyle name="40% - Акцент4 8 2" xfId="559"/>
    <cellStyle name="40% - Акцент4 8 2 2" xfId="560"/>
    <cellStyle name="40% - Акцент4 8 3" xfId="561"/>
    <cellStyle name="40% - Акцент4 8 4" xfId="1962"/>
    <cellStyle name="40% - Акцент4 8 5" xfId="1963"/>
    <cellStyle name="40% - Акцент4 8_Пр1 Корректировки ПРi" xfId="5033"/>
    <cellStyle name="40% - Акцент4 9" xfId="562"/>
    <cellStyle name="40% - Акцент4 9 2" xfId="563"/>
    <cellStyle name="40% - Акцент4 9 2 2" xfId="564"/>
    <cellStyle name="40% - Акцент4 9 3" xfId="565"/>
    <cellStyle name="40% - Акцент4 9 4" xfId="1964"/>
    <cellStyle name="40% - Акцент4 9 5" xfId="1965"/>
    <cellStyle name="40% - Акцент4 9_Пр1 Корректировки ПРi" xfId="5034"/>
    <cellStyle name="40% - Акцент5 10" xfId="1966"/>
    <cellStyle name="40% - Акцент5 10 2" xfId="1967"/>
    <cellStyle name="40% - Акцент5 10 3" xfId="1968"/>
    <cellStyle name="40% - Акцент5 10 4" xfId="1969"/>
    <cellStyle name="40% - Акцент5 10 5" xfId="1970"/>
    <cellStyle name="40% - Акцент5 10 6" xfId="7418"/>
    <cellStyle name="40% - Акцент5 10_1" xfId="7504"/>
    <cellStyle name="40% - Акцент5 11" xfId="1971"/>
    <cellStyle name="40% - Акцент5 11 2" xfId="1972"/>
    <cellStyle name="40% - Акцент5 11 3" xfId="1973"/>
    <cellStyle name="40% - Акцент5 11 4" xfId="1974"/>
    <cellStyle name="40% - Акцент5 11 5" xfId="1975"/>
    <cellStyle name="40% - Акцент5 12" xfId="1976"/>
    <cellStyle name="40% - Акцент5 12 2" xfId="1977"/>
    <cellStyle name="40% - Акцент5 12 3" xfId="1978"/>
    <cellStyle name="40% - Акцент5 13" xfId="1979"/>
    <cellStyle name="40% - Акцент5 13 2" xfId="1980"/>
    <cellStyle name="40% - Акцент5 13 3" xfId="1981"/>
    <cellStyle name="40% - Акцент5 14" xfId="1982"/>
    <cellStyle name="40% - Акцент5 2" xfId="11"/>
    <cellStyle name="40% - Акцент5 2 2" xfId="566"/>
    <cellStyle name="40% - Акцент5 2 2 2" xfId="567"/>
    <cellStyle name="40% - Акцент5 2 2 3" xfId="5128"/>
    <cellStyle name="40% - Акцент5 2 2_Пр1 Корректировки ПРi" xfId="5036"/>
    <cellStyle name="40% - Акцент5 2 3" xfId="568"/>
    <cellStyle name="40% - Акцент5 2 3 2" xfId="569"/>
    <cellStyle name="40% - Акцент5 2 3 3" xfId="5129"/>
    <cellStyle name="40% - Акцент5 2 3_Пр1 Корректировки ПРi" xfId="5037"/>
    <cellStyle name="40% - Акцент5 2 4" xfId="570"/>
    <cellStyle name="40% - Акцент5 2 4 2" xfId="571"/>
    <cellStyle name="40% - Акцент5 2 4_Пр1 Корректировки ПРi" xfId="5038"/>
    <cellStyle name="40% - Акцент5 2 5" xfId="572"/>
    <cellStyle name="40% - Акцент5 2_Пр1 Корректировки ПРi" xfId="5035"/>
    <cellStyle name="40% - Акцент5 3" xfId="573"/>
    <cellStyle name="40% - Акцент5 3 2" xfId="574"/>
    <cellStyle name="40% - Акцент5 3 2 2" xfId="575"/>
    <cellStyle name="40% - Акцент5 3 2_Пр1 Корректировки ПРi" xfId="5040"/>
    <cellStyle name="40% - Акцент5 3 3" xfId="576"/>
    <cellStyle name="40% - Акцент5 3 3 2" xfId="577"/>
    <cellStyle name="40% - Акцент5 3 3_Пр1 Корректировки ПРi" xfId="5041"/>
    <cellStyle name="40% - Акцент5 3 4" xfId="578"/>
    <cellStyle name="40% - Акцент5 3 4 2" xfId="579"/>
    <cellStyle name="40% - Акцент5 3 4_Пр1 Корректировки ПРi" xfId="5042"/>
    <cellStyle name="40% - Акцент5 3 5" xfId="580"/>
    <cellStyle name="40% - Акцент5 3_Пр1 Корректировки ПРi" xfId="5039"/>
    <cellStyle name="40% - Акцент5 4" xfId="581"/>
    <cellStyle name="40% - Акцент5 4 2" xfId="582"/>
    <cellStyle name="40% - Акцент5 4 2 2" xfId="583"/>
    <cellStyle name="40% - Акцент5 4 3" xfId="584"/>
    <cellStyle name="40% - Акцент5 4 4" xfId="1983"/>
    <cellStyle name="40% - Акцент5 4 5" xfId="1984"/>
    <cellStyle name="40% - Акцент5 4 6" xfId="1985"/>
    <cellStyle name="40% - Акцент5 4_Пр1 Корректировки ПРi" xfId="5043"/>
    <cellStyle name="40% - Акцент5 5" xfId="585"/>
    <cellStyle name="40% - Акцент5 5 2" xfId="586"/>
    <cellStyle name="40% - Акцент5 5 2 2" xfId="587"/>
    <cellStyle name="40% - Акцент5 5 3" xfId="588"/>
    <cellStyle name="40% - Акцент5 5 4" xfId="1986"/>
    <cellStyle name="40% - Акцент5 5 5" xfId="1987"/>
    <cellStyle name="40% - Акцент5 5_Пр1 Корректировки ПРi" xfId="5044"/>
    <cellStyle name="40% - Акцент5 6" xfId="589"/>
    <cellStyle name="40% - Акцент5 6 2" xfId="590"/>
    <cellStyle name="40% - Акцент5 6 2 2" xfId="591"/>
    <cellStyle name="40% - Акцент5 6 3" xfId="592"/>
    <cellStyle name="40% - Акцент5 6 4" xfId="1988"/>
    <cellStyle name="40% - Акцент5 6 5" xfId="1989"/>
    <cellStyle name="40% - Акцент5 6_Пр1 Корректировки ПРi" xfId="5045"/>
    <cellStyle name="40% - Акцент5 7" xfId="593"/>
    <cellStyle name="40% - Акцент5 7 2" xfId="594"/>
    <cellStyle name="40% - Акцент5 7 2 2" xfId="595"/>
    <cellStyle name="40% - Акцент5 7 3" xfId="596"/>
    <cellStyle name="40% - Акцент5 7 4" xfId="1990"/>
    <cellStyle name="40% - Акцент5 7 5" xfId="1991"/>
    <cellStyle name="40% - Акцент5 7_Пр1 Корректировки ПРi" xfId="5046"/>
    <cellStyle name="40% - Акцент5 8" xfId="597"/>
    <cellStyle name="40% - Акцент5 8 2" xfId="598"/>
    <cellStyle name="40% - Акцент5 8 2 2" xfId="599"/>
    <cellStyle name="40% - Акцент5 8 3" xfId="600"/>
    <cellStyle name="40% - Акцент5 8 4" xfId="1992"/>
    <cellStyle name="40% - Акцент5 8 5" xfId="1993"/>
    <cellStyle name="40% - Акцент5 8_Пр1 Корректировки ПРi" xfId="5047"/>
    <cellStyle name="40% - Акцент5 9" xfId="601"/>
    <cellStyle name="40% - Акцент5 9 2" xfId="602"/>
    <cellStyle name="40% - Акцент5 9 2 2" xfId="603"/>
    <cellStyle name="40% - Акцент5 9 3" xfId="604"/>
    <cellStyle name="40% - Акцент5 9 4" xfId="1994"/>
    <cellStyle name="40% - Акцент5 9 5" xfId="1995"/>
    <cellStyle name="40% - Акцент5 9_Пр1 Корректировки ПРi" xfId="5048"/>
    <cellStyle name="40% - Акцент6 10" xfId="1996"/>
    <cellStyle name="40% - Акцент6 10 2" xfId="1997"/>
    <cellStyle name="40% - Акцент6 10 3" xfId="1998"/>
    <cellStyle name="40% - Акцент6 10 4" xfId="1999"/>
    <cellStyle name="40% - Акцент6 10 5" xfId="2000"/>
    <cellStyle name="40% - Акцент6 10 6" xfId="7407"/>
    <cellStyle name="40% - Акцент6 10_1" xfId="7501"/>
    <cellStyle name="40% - Акцент6 11" xfId="2001"/>
    <cellStyle name="40% - Акцент6 11 2" xfId="2002"/>
    <cellStyle name="40% - Акцент6 11 3" xfId="2003"/>
    <cellStyle name="40% - Акцент6 11 4" xfId="2004"/>
    <cellStyle name="40% - Акцент6 11 5" xfId="2005"/>
    <cellStyle name="40% - Акцент6 12" xfId="2006"/>
    <cellStyle name="40% - Акцент6 12 2" xfId="2007"/>
    <cellStyle name="40% - Акцент6 12 3" xfId="2008"/>
    <cellStyle name="40% - Акцент6 13" xfId="2009"/>
    <cellStyle name="40% - Акцент6 13 2" xfId="2010"/>
    <cellStyle name="40% - Акцент6 13 3" xfId="2011"/>
    <cellStyle name="40% - Акцент6 14" xfId="2012"/>
    <cellStyle name="40% - Акцент6 2" xfId="12"/>
    <cellStyle name="40% - Акцент6 2 2" xfId="605"/>
    <cellStyle name="40% - Акцент6 2 2 2" xfId="606"/>
    <cellStyle name="40% - Акцент6 2 2 3" xfId="5130"/>
    <cellStyle name="40% - Акцент6 2 2_Пр1 Корректировки ПРi" xfId="5050"/>
    <cellStyle name="40% - Акцент6 2 3" xfId="607"/>
    <cellStyle name="40% - Акцент6 2 3 2" xfId="608"/>
    <cellStyle name="40% - Акцент6 2 3 3" xfId="5131"/>
    <cellStyle name="40% - Акцент6 2 3_Пр1 Корректировки ПРi" xfId="5051"/>
    <cellStyle name="40% - Акцент6 2 4" xfId="609"/>
    <cellStyle name="40% - Акцент6 2 4 2" xfId="610"/>
    <cellStyle name="40% - Акцент6 2 4_Пр1 Корректировки ПРi" xfId="5052"/>
    <cellStyle name="40% - Акцент6 2 5" xfId="611"/>
    <cellStyle name="40% - Акцент6 2_Пр1 Корректировки ПРi" xfId="5049"/>
    <cellStyle name="40% - Акцент6 3" xfId="612"/>
    <cellStyle name="40% - Акцент6 3 2" xfId="613"/>
    <cellStyle name="40% - Акцент6 3 2 2" xfId="614"/>
    <cellStyle name="40% - Акцент6 3 2_Пр1 Корректировки ПРi" xfId="5054"/>
    <cellStyle name="40% - Акцент6 3 3" xfId="615"/>
    <cellStyle name="40% - Акцент6 3 3 2" xfId="616"/>
    <cellStyle name="40% - Акцент6 3 3_Пр1 Корректировки ПРi" xfId="5055"/>
    <cellStyle name="40% - Акцент6 3 4" xfId="617"/>
    <cellStyle name="40% - Акцент6 3 4 2" xfId="618"/>
    <cellStyle name="40% - Акцент6 3 4_Пр1 Корректировки ПРi" xfId="5056"/>
    <cellStyle name="40% - Акцент6 3 5" xfId="619"/>
    <cellStyle name="40% - Акцент6 3_Пр1 Корректировки ПРi" xfId="5053"/>
    <cellStyle name="40% - Акцент6 4" xfId="620"/>
    <cellStyle name="40% - Акцент6 4 2" xfId="621"/>
    <cellStyle name="40% - Акцент6 4 2 2" xfId="622"/>
    <cellStyle name="40% - Акцент6 4 3" xfId="623"/>
    <cellStyle name="40% - Акцент6 4 4" xfId="2013"/>
    <cellStyle name="40% - Акцент6 4 5" xfId="2014"/>
    <cellStyle name="40% - Акцент6 4 6" xfId="2015"/>
    <cellStyle name="40% - Акцент6 4_Пр1 Корректировки ПРi" xfId="5057"/>
    <cellStyle name="40% - Акцент6 5" xfId="624"/>
    <cellStyle name="40% - Акцент6 5 2" xfId="625"/>
    <cellStyle name="40% - Акцент6 5 2 2" xfId="626"/>
    <cellStyle name="40% - Акцент6 5 3" xfId="627"/>
    <cellStyle name="40% - Акцент6 5 4" xfId="2016"/>
    <cellStyle name="40% - Акцент6 5 5" xfId="2017"/>
    <cellStyle name="40% - Акцент6 5_Пр1 Корректировки ПРi" xfId="5058"/>
    <cellStyle name="40% - Акцент6 6" xfId="628"/>
    <cellStyle name="40% - Акцент6 6 2" xfId="629"/>
    <cellStyle name="40% - Акцент6 6 2 2" xfId="630"/>
    <cellStyle name="40% - Акцент6 6 3" xfId="631"/>
    <cellStyle name="40% - Акцент6 6 4" xfId="2018"/>
    <cellStyle name="40% - Акцент6 6 5" xfId="2019"/>
    <cellStyle name="40% - Акцент6 6_Пр1 Корректировки ПРi" xfId="5059"/>
    <cellStyle name="40% - Акцент6 7" xfId="632"/>
    <cellStyle name="40% - Акцент6 7 2" xfId="633"/>
    <cellStyle name="40% - Акцент6 7 2 2" xfId="634"/>
    <cellStyle name="40% - Акцент6 7 3" xfId="635"/>
    <cellStyle name="40% - Акцент6 7 4" xfId="2020"/>
    <cellStyle name="40% - Акцент6 7 5" xfId="2021"/>
    <cellStyle name="40% - Акцент6 7_Пр1 Корректировки ПРi" xfId="5060"/>
    <cellStyle name="40% - Акцент6 8" xfId="636"/>
    <cellStyle name="40% - Акцент6 8 2" xfId="637"/>
    <cellStyle name="40% - Акцент6 8 2 2" xfId="638"/>
    <cellStyle name="40% - Акцент6 8 3" xfId="639"/>
    <cellStyle name="40% - Акцент6 8 4" xfId="2022"/>
    <cellStyle name="40% - Акцент6 8 5" xfId="2023"/>
    <cellStyle name="40% - Акцент6 8_Пр1 Корректировки ПРi" xfId="5061"/>
    <cellStyle name="40% - Акцент6 9" xfId="640"/>
    <cellStyle name="40% - Акцент6 9 2" xfId="641"/>
    <cellStyle name="40% - Акцент6 9 2 2" xfId="642"/>
    <cellStyle name="40% - Акцент6 9 3" xfId="643"/>
    <cellStyle name="40% - Акцент6 9 4" xfId="2024"/>
    <cellStyle name="40% - Акцент6 9 5" xfId="2025"/>
    <cellStyle name="40% - Акцент6 9_Пр1 Корректировки ПРi" xfId="5062"/>
    <cellStyle name="60% - Accent1" xfId="644"/>
    <cellStyle name="60% - Accent2" xfId="645"/>
    <cellStyle name="60% - Accent3" xfId="646"/>
    <cellStyle name="60% - Accent4" xfId="647"/>
    <cellStyle name="60% - Accent5" xfId="648"/>
    <cellStyle name="60% - Accent6" xfId="649"/>
    <cellStyle name="60% - Акцент1 10" xfId="2026"/>
    <cellStyle name="60% - Акцент1 10 2" xfId="2027"/>
    <cellStyle name="60% - Акцент1 10 3" xfId="2028"/>
    <cellStyle name="60% - Акцент1 10 4" xfId="2029"/>
    <cellStyle name="60% - Акцент1 10 5" xfId="7405"/>
    <cellStyle name="60% - Акцент1 10_1" xfId="7500"/>
    <cellStyle name="60% - Акцент1 11" xfId="2030"/>
    <cellStyle name="60% - Акцент1 11 2" xfId="2031"/>
    <cellStyle name="60% - Акцент1 11 3" xfId="2032"/>
    <cellStyle name="60% - Акцент1 11 4" xfId="2033"/>
    <cellStyle name="60% - Акцент1 12" xfId="2034"/>
    <cellStyle name="60% - Акцент1 12 2" xfId="2035"/>
    <cellStyle name="60% - Акцент1 13" xfId="2036"/>
    <cellStyle name="60% - Акцент1 13 2" xfId="2037"/>
    <cellStyle name="60% - Акцент1 14" xfId="2038"/>
    <cellStyle name="60% - Акцент1 2" xfId="13"/>
    <cellStyle name="60% - Акцент1 2 2" xfId="2039"/>
    <cellStyle name="60% - Акцент1 2 2 2" xfId="2040"/>
    <cellStyle name="60% - Акцент1 2 3" xfId="2041"/>
    <cellStyle name="60% - Акцент1 2 3 2" xfId="2042"/>
    <cellStyle name="60% - Акцент1 2 4" xfId="2043"/>
    <cellStyle name="60% - Акцент1 3" xfId="650"/>
    <cellStyle name="60% - Акцент1 3 2" xfId="2044"/>
    <cellStyle name="60% - Акцент1 3 2 2" xfId="2045"/>
    <cellStyle name="60% - Акцент1 3 3" xfId="2046"/>
    <cellStyle name="60% - Акцент1 3 4" xfId="2047"/>
    <cellStyle name="60% - Акцент1 3 5" xfId="2048"/>
    <cellStyle name="60% - Акцент1 3_т.1.15.3." xfId="2049"/>
    <cellStyle name="60% - Акцент1 4" xfId="651"/>
    <cellStyle name="60% - Акцент1 4 2" xfId="2050"/>
    <cellStyle name="60% - Акцент1 4 3" xfId="2051"/>
    <cellStyle name="60% - Акцент1 4 4" xfId="2052"/>
    <cellStyle name="60% - Акцент1 4 5" xfId="2053"/>
    <cellStyle name="60% - Акцент1 4 6" xfId="2054"/>
    <cellStyle name="60% - Акцент1 4_т.1.15.3." xfId="2055"/>
    <cellStyle name="60% - Акцент1 5" xfId="652"/>
    <cellStyle name="60% - Акцент1 5 2" xfId="2056"/>
    <cellStyle name="60% - Акцент1 5 3" xfId="2057"/>
    <cellStyle name="60% - Акцент1 5 4" xfId="2058"/>
    <cellStyle name="60% - Акцент1 6" xfId="653"/>
    <cellStyle name="60% - Акцент1 6 2" xfId="2059"/>
    <cellStyle name="60% - Акцент1 6 3" xfId="2060"/>
    <cellStyle name="60% - Акцент1 6 4" xfId="2061"/>
    <cellStyle name="60% - Акцент1 7" xfId="654"/>
    <cellStyle name="60% - Акцент1 7 2" xfId="2062"/>
    <cellStyle name="60% - Акцент1 7 3" xfId="2063"/>
    <cellStyle name="60% - Акцент1 7 4" xfId="2064"/>
    <cellStyle name="60% - Акцент1 8" xfId="655"/>
    <cellStyle name="60% - Акцент1 8 2" xfId="2065"/>
    <cellStyle name="60% - Акцент1 8 3" xfId="2066"/>
    <cellStyle name="60% - Акцент1 8 4" xfId="2067"/>
    <cellStyle name="60% - Акцент1 9" xfId="656"/>
    <cellStyle name="60% - Акцент1 9 2" xfId="2068"/>
    <cellStyle name="60% - Акцент1 9 3" xfId="2069"/>
    <cellStyle name="60% - Акцент1 9 4" xfId="2070"/>
    <cellStyle name="60% - Акцент2 10" xfId="2071"/>
    <cellStyle name="60% - Акцент2 10 2" xfId="2072"/>
    <cellStyle name="60% - Акцент2 10 3" xfId="2073"/>
    <cellStyle name="60% - Акцент2 10 4" xfId="2074"/>
    <cellStyle name="60% - Акцент2 10 5" xfId="7403"/>
    <cellStyle name="60% - Акцент2 10_1" xfId="7371"/>
    <cellStyle name="60% - Акцент2 11" xfId="2075"/>
    <cellStyle name="60% - Акцент2 11 2" xfId="2076"/>
    <cellStyle name="60% - Акцент2 11 3" xfId="2077"/>
    <cellStyle name="60% - Акцент2 11 4" xfId="2078"/>
    <cellStyle name="60% - Акцент2 12" xfId="2079"/>
    <cellStyle name="60% - Акцент2 12 2" xfId="2080"/>
    <cellStyle name="60% - Акцент2 13" xfId="2081"/>
    <cellStyle name="60% - Акцент2 13 2" xfId="2082"/>
    <cellStyle name="60% - Акцент2 14" xfId="2083"/>
    <cellStyle name="60% - Акцент2 2" xfId="14"/>
    <cellStyle name="60% - Акцент2 2 2" xfId="2084"/>
    <cellStyle name="60% - Акцент2 2 2 2" xfId="2085"/>
    <cellStyle name="60% - Акцент2 2 3" xfId="2086"/>
    <cellStyle name="60% - Акцент2 2 3 2" xfId="2087"/>
    <cellStyle name="60% - Акцент2 2 4" xfId="2088"/>
    <cellStyle name="60% - Акцент2 3" xfId="657"/>
    <cellStyle name="60% - Акцент2 3 2" xfId="2089"/>
    <cellStyle name="60% - Акцент2 3 2 2" xfId="2090"/>
    <cellStyle name="60% - Акцент2 3 3" xfId="2091"/>
    <cellStyle name="60% - Акцент2 3 4" xfId="2092"/>
    <cellStyle name="60% - Акцент2 3 5" xfId="2093"/>
    <cellStyle name="60% - Акцент2 3_т.1.15.3." xfId="2094"/>
    <cellStyle name="60% - Акцент2 4" xfId="658"/>
    <cellStyle name="60% - Акцент2 4 2" xfId="2095"/>
    <cellStyle name="60% - Акцент2 4 3" xfId="2096"/>
    <cellStyle name="60% - Акцент2 4 4" xfId="2097"/>
    <cellStyle name="60% - Акцент2 4 5" xfId="2098"/>
    <cellStyle name="60% - Акцент2 4 6" xfId="2099"/>
    <cellStyle name="60% - Акцент2 4_т.1.15.3." xfId="2100"/>
    <cellStyle name="60% - Акцент2 5" xfId="659"/>
    <cellStyle name="60% - Акцент2 5 2" xfId="2101"/>
    <cellStyle name="60% - Акцент2 5 3" xfId="2102"/>
    <cellStyle name="60% - Акцент2 5 4" xfId="2103"/>
    <cellStyle name="60% - Акцент2 6" xfId="660"/>
    <cellStyle name="60% - Акцент2 6 2" xfId="2104"/>
    <cellStyle name="60% - Акцент2 6 3" xfId="2105"/>
    <cellStyle name="60% - Акцент2 6 4" xfId="2106"/>
    <cellStyle name="60% - Акцент2 7" xfId="661"/>
    <cellStyle name="60% - Акцент2 7 2" xfId="2107"/>
    <cellStyle name="60% - Акцент2 7 3" xfId="2108"/>
    <cellStyle name="60% - Акцент2 7 4" xfId="2109"/>
    <cellStyle name="60% - Акцент2 8" xfId="662"/>
    <cellStyle name="60% - Акцент2 8 2" xfId="2110"/>
    <cellStyle name="60% - Акцент2 8 3" xfId="2111"/>
    <cellStyle name="60% - Акцент2 8 4" xfId="2112"/>
    <cellStyle name="60% - Акцент2 9" xfId="663"/>
    <cellStyle name="60% - Акцент2 9 2" xfId="2113"/>
    <cellStyle name="60% - Акцент2 9 3" xfId="2114"/>
    <cellStyle name="60% - Акцент2 9 4" xfId="2115"/>
    <cellStyle name="60% - Акцент3 10" xfId="2116"/>
    <cellStyle name="60% - Акцент3 10 2" xfId="2117"/>
    <cellStyle name="60% - Акцент3 10 3" xfId="2118"/>
    <cellStyle name="60% - Акцент3 10 4" xfId="2119"/>
    <cellStyle name="60% - Акцент3 10 5" xfId="7397"/>
    <cellStyle name="60% - Акцент3 10_1" xfId="7370"/>
    <cellStyle name="60% - Акцент3 11" xfId="2120"/>
    <cellStyle name="60% - Акцент3 11 2" xfId="2121"/>
    <cellStyle name="60% - Акцент3 11 3" xfId="2122"/>
    <cellStyle name="60% - Акцент3 11 4" xfId="2123"/>
    <cellStyle name="60% - Акцент3 12" xfId="2124"/>
    <cellStyle name="60% - Акцент3 12 2" xfId="2125"/>
    <cellStyle name="60% - Акцент3 13" xfId="2126"/>
    <cellStyle name="60% - Акцент3 13 2" xfId="2127"/>
    <cellStyle name="60% - Акцент3 14" xfId="2128"/>
    <cellStyle name="60% - Акцент3 2" xfId="15"/>
    <cellStyle name="60% - Акцент3 2 2" xfId="2129"/>
    <cellStyle name="60% - Акцент3 2 2 2" xfId="2130"/>
    <cellStyle name="60% - Акцент3 2 3" xfId="2131"/>
    <cellStyle name="60% - Акцент3 2 3 2" xfId="2132"/>
    <cellStyle name="60% - Акцент3 2 4" xfId="2133"/>
    <cellStyle name="60% - Акцент3 3" xfId="664"/>
    <cellStyle name="60% - Акцент3 3 2" xfId="2134"/>
    <cellStyle name="60% - Акцент3 3 2 2" xfId="2135"/>
    <cellStyle name="60% - Акцент3 3 3" xfId="2136"/>
    <cellStyle name="60% - Акцент3 3 4" xfId="2137"/>
    <cellStyle name="60% - Акцент3 3 5" xfId="2138"/>
    <cellStyle name="60% - Акцент3 3_т.1.15.3." xfId="2139"/>
    <cellStyle name="60% - Акцент3 4" xfId="665"/>
    <cellStyle name="60% - Акцент3 4 2" xfId="2140"/>
    <cellStyle name="60% - Акцент3 4 3" xfId="2141"/>
    <cellStyle name="60% - Акцент3 4 4" xfId="2142"/>
    <cellStyle name="60% - Акцент3 4 5" xfId="2143"/>
    <cellStyle name="60% - Акцент3 4 6" xfId="2144"/>
    <cellStyle name="60% - Акцент3 4_т.1.15.3." xfId="2145"/>
    <cellStyle name="60% - Акцент3 5" xfId="666"/>
    <cellStyle name="60% - Акцент3 5 2" xfId="2146"/>
    <cellStyle name="60% - Акцент3 5 3" xfId="2147"/>
    <cellStyle name="60% - Акцент3 5 4" xfId="2148"/>
    <cellStyle name="60% - Акцент3 6" xfId="667"/>
    <cellStyle name="60% - Акцент3 6 2" xfId="2149"/>
    <cellStyle name="60% - Акцент3 6 3" xfId="2150"/>
    <cellStyle name="60% - Акцент3 6 4" xfId="2151"/>
    <cellStyle name="60% - Акцент3 7" xfId="668"/>
    <cellStyle name="60% - Акцент3 7 2" xfId="2152"/>
    <cellStyle name="60% - Акцент3 7 3" xfId="2153"/>
    <cellStyle name="60% - Акцент3 7 4" xfId="2154"/>
    <cellStyle name="60% - Акцент3 8" xfId="669"/>
    <cellStyle name="60% - Акцент3 8 2" xfId="2155"/>
    <cellStyle name="60% - Акцент3 8 3" xfId="2156"/>
    <cellStyle name="60% - Акцент3 8 4" xfId="2157"/>
    <cellStyle name="60% - Акцент3 9" xfId="670"/>
    <cellStyle name="60% - Акцент3 9 2" xfId="2158"/>
    <cellStyle name="60% - Акцент3 9 3" xfId="2159"/>
    <cellStyle name="60% - Акцент3 9 4" xfId="2160"/>
    <cellStyle name="60% - Акцент4 10" xfId="2161"/>
    <cellStyle name="60% - Акцент4 10 2" xfId="2162"/>
    <cellStyle name="60% - Акцент4 10 3" xfId="2163"/>
    <cellStyle name="60% - Акцент4 10 4" xfId="2164"/>
    <cellStyle name="60% - Акцент4 10 5" xfId="7459"/>
    <cellStyle name="60% - Акцент4 10_1" xfId="7369"/>
    <cellStyle name="60% - Акцент4 11" xfId="2165"/>
    <cellStyle name="60% - Акцент4 11 2" xfId="2166"/>
    <cellStyle name="60% - Акцент4 11 3" xfId="2167"/>
    <cellStyle name="60% - Акцент4 11 4" xfId="2168"/>
    <cellStyle name="60% - Акцент4 12" xfId="2169"/>
    <cellStyle name="60% - Акцент4 12 2" xfId="2170"/>
    <cellStyle name="60% - Акцент4 13" xfId="2171"/>
    <cellStyle name="60% - Акцент4 13 2" xfId="2172"/>
    <cellStyle name="60% - Акцент4 14" xfId="2173"/>
    <cellStyle name="60% - Акцент4 2" xfId="16"/>
    <cellStyle name="60% - Акцент4 2 2" xfId="2174"/>
    <cellStyle name="60% - Акцент4 2 2 2" xfId="2175"/>
    <cellStyle name="60% - Акцент4 2 3" xfId="2176"/>
    <cellStyle name="60% - Акцент4 2 3 2" xfId="2177"/>
    <cellStyle name="60% - Акцент4 2 4" xfId="2178"/>
    <cellStyle name="60% - Акцент4 3" xfId="671"/>
    <cellStyle name="60% - Акцент4 3 2" xfId="2179"/>
    <cellStyle name="60% - Акцент4 3 2 2" xfId="2180"/>
    <cellStyle name="60% - Акцент4 3 3" xfId="2181"/>
    <cellStyle name="60% - Акцент4 3 4" xfId="2182"/>
    <cellStyle name="60% - Акцент4 3 5" xfId="2183"/>
    <cellStyle name="60% - Акцент4 3_т.1.15.3." xfId="2184"/>
    <cellStyle name="60% - Акцент4 4" xfId="672"/>
    <cellStyle name="60% - Акцент4 4 2" xfId="2185"/>
    <cellStyle name="60% - Акцент4 4 3" xfId="2186"/>
    <cellStyle name="60% - Акцент4 4 4" xfId="2187"/>
    <cellStyle name="60% - Акцент4 4 5" xfId="2188"/>
    <cellStyle name="60% - Акцент4 4 6" xfId="2189"/>
    <cellStyle name="60% - Акцент4 4_т.1.15.3." xfId="2190"/>
    <cellStyle name="60% - Акцент4 5" xfId="673"/>
    <cellStyle name="60% - Акцент4 5 2" xfId="2191"/>
    <cellStyle name="60% - Акцент4 5 3" xfId="2192"/>
    <cellStyle name="60% - Акцент4 5 4" xfId="2193"/>
    <cellStyle name="60% - Акцент4 6" xfId="674"/>
    <cellStyle name="60% - Акцент4 6 2" xfId="2194"/>
    <cellStyle name="60% - Акцент4 6 3" xfId="2195"/>
    <cellStyle name="60% - Акцент4 6 4" xfId="2196"/>
    <cellStyle name="60% - Акцент4 7" xfId="675"/>
    <cellStyle name="60% - Акцент4 7 2" xfId="2197"/>
    <cellStyle name="60% - Акцент4 7 3" xfId="2198"/>
    <cellStyle name="60% - Акцент4 7 4" xfId="2199"/>
    <cellStyle name="60% - Акцент4 8" xfId="676"/>
    <cellStyle name="60% - Акцент4 8 2" xfId="2200"/>
    <cellStyle name="60% - Акцент4 8 3" xfId="2201"/>
    <cellStyle name="60% - Акцент4 8 4" xfId="2202"/>
    <cellStyle name="60% - Акцент4 9" xfId="677"/>
    <cellStyle name="60% - Акцент4 9 2" xfId="2203"/>
    <cellStyle name="60% - Акцент4 9 3" xfId="2204"/>
    <cellStyle name="60% - Акцент4 9 4" xfId="2205"/>
    <cellStyle name="60% - Акцент5 10" xfId="2206"/>
    <cellStyle name="60% - Акцент5 10 2" xfId="2207"/>
    <cellStyle name="60% - Акцент5 10 3" xfId="2208"/>
    <cellStyle name="60% - Акцент5 10 4" xfId="2209"/>
    <cellStyle name="60% - Акцент5 10 5" xfId="7461"/>
    <cellStyle name="60% - Акцент5 10_1" xfId="7368"/>
    <cellStyle name="60% - Акцент5 11" xfId="2210"/>
    <cellStyle name="60% - Акцент5 11 2" xfId="2211"/>
    <cellStyle name="60% - Акцент5 11 3" xfId="2212"/>
    <cellStyle name="60% - Акцент5 11 4" xfId="2213"/>
    <cellStyle name="60% - Акцент5 12" xfId="2214"/>
    <cellStyle name="60% - Акцент5 12 2" xfId="2215"/>
    <cellStyle name="60% - Акцент5 13" xfId="2216"/>
    <cellStyle name="60% - Акцент5 13 2" xfId="2217"/>
    <cellStyle name="60% - Акцент5 14" xfId="2218"/>
    <cellStyle name="60% - Акцент5 2" xfId="17"/>
    <cellStyle name="60% - Акцент5 2 2" xfId="2219"/>
    <cellStyle name="60% - Акцент5 2 2 2" xfId="2220"/>
    <cellStyle name="60% - Акцент5 2 3" xfId="2221"/>
    <cellStyle name="60% - Акцент5 2 3 2" xfId="2222"/>
    <cellStyle name="60% - Акцент5 2 4" xfId="2223"/>
    <cellStyle name="60% - Акцент5 3" xfId="678"/>
    <cellStyle name="60% - Акцент5 3 2" xfId="2224"/>
    <cellStyle name="60% - Акцент5 3 2 2" xfId="2225"/>
    <cellStyle name="60% - Акцент5 3 3" xfId="2226"/>
    <cellStyle name="60% - Акцент5 3 4" xfId="2227"/>
    <cellStyle name="60% - Акцент5 3 5" xfId="2228"/>
    <cellStyle name="60% - Акцент5 3_т.1.15.3." xfId="2229"/>
    <cellStyle name="60% - Акцент5 4" xfId="679"/>
    <cellStyle name="60% - Акцент5 4 2" xfId="2230"/>
    <cellStyle name="60% - Акцент5 4 3" xfId="2231"/>
    <cellStyle name="60% - Акцент5 4 4" xfId="2232"/>
    <cellStyle name="60% - Акцент5 4 5" xfId="2233"/>
    <cellStyle name="60% - Акцент5 4 6" xfId="2234"/>
    <cellStyle name="60% - Акцент5 4_т.1.15.3." xfId="2235"/>
    <cellStyle name="60% - Акцент5 5" xfId="680"/>
    <cellStyle name="60% - Акцент5 5 2" xfId="2236"/>
    <cellStyle name="60% - Акцент5 5 3" xfId="2237"/>
    <cellStyle name="60% - Акцент5 5 4" xfId="2238"/>
    <cellStyle name="60% - Акцент5 6" xfId="681"/>
    <cellStyle name="60% - Акцент5 6 2" xfId="2239"/>
    <cellStyle name="60% - Акцент5 6 3" xfId="2240"/>
    <cellStyle name="60% - Акцент5 6 4" xfId="2241"/>
    <cellStyle name="60% - Акцент5 7" xfId="682"/>
    <cellStyle name="60% - Акцент5 7 2" xfId="2242"/>
    <cellStyle name="60% - Акцент5 7 3" xfId="2243"/>
    <cellStyle name="60% - Акцент5 7 4" xfId="2244"/>
    <cellStyle name="60% - Акцент5 8" xfId="683"/>
    <cellStyle name="60% - Акцент5 8 2" xfId="2245"/>
    <cellStyle name="60% - Акцент5 8 3" xfId="2246"/>
    <cellStyle name="60% - Акцент5 8 4" xfId="2247"/>
    <cellStyle name="60% - Акцент5 9" xfId="684"/>
    <cellStyle name="60% - Акцент5 9 2" xfId="2248"/>
    <cellStyle name="60% - Акцент5 9 3" xfId="2249"/>
    <cellStyle name="60% - Акцент5 9 4" xfId="2250"/>
    <cellStyle name="60% - Акцент6 10" xfId="2251"/>
    <cellStyle name="60% - Акцент6 10 2" xfId="2252"/>
    <cellStyle name="60% - Акцент6 10 3" xfId="2253"/>
    <cellStyle name="60% - Акцент6 10 4" xfId="2254"/>
    <cellStyle name="60% - Акцент6 10 5" xfId="7382"/>
    <cellStyle name="60% - Акцент6 10_1" xfId="7367"/>
    <cellStyle name="60% - Акцент6 11" xfId="2255"/>
    <cellStyle name="60% - Акцент6 11 2" xfId="2256"/>
    <cellStyle name="60% - Акцент6 11 3" xfId="2257"/>
    <cellStyle name="60% - Акцент6 11 4" xfId="2258"/>
    <cellStyle name="60% - Акцент6 12" xfId="2259"/>
    <cellStyle name="60% - Акцент6 12 2" xfId="2260"/>
    <cellStyle name="60% - Акцент6 13" xfId="2261"/>
    <cellStyle name="60% - Акцент6 13 2" xfId="2262"/>
    <cellStyle name="60% - Акцент6 14" xfId="2263"/>
    <cellStyle name="60% - Акцент6 2" xfId="18"/>
    <cellStyle name="60% - Акцент6 2 2" xfId="2264"/>
    <cellStyle name="60% - Акцент6 2 2 2" xfId="2265"/>
    <cellStyle name="60% - Акцент6 2 3" xfId="2266"/>
    <cellStyle name="60% - Акцент6 2 3 2" xfId="2267"/>
    <cellStyle name="60% - Акцент6 2 4" xfId="2268"/>
    <cellStyle name="60% - Акцент6 3" xfId="685"/>
    <cellStyle name="60% - Акцент6 3 2" xfId="2269"/>
    <cellStyle name="60% - Акцент6 3 2 2" xfId="2270"/>
    <cellStyle name="60% - Акцент6 3 3" xfId="2271"/>
    <cellStyle name="60% - Акцент6 3 4" xfId="2272"/>
    <cellStyle name="60% - Акцент6 3 5" xfId="2273"/>
    <cellStyle name="60% - Акцент6 3_т.1.15.3." xfId="2274"/>
    <cellStyle name="60% - Акцент6 4" xfId="686"/>
    <cellStyle name="60% - Акцент6 4 2" xfId="2275"/>
    <cellStyle name="60% - Акцент6 4 3" xfId="2276"/>
    <cellStyle name="60% - Акцент6 4 4" xfId="2277"/>
    <cellStyle name="60% - Акцент6 4 5" xfId="2278"/>
    <cellStyle name="60% - Акцент6 4 6" xfId="2279"/>
    <cellStyle name="60% - Акцент6 4_т.1.15.3." xfId="2280"/>
    <cellStyle name="60% - Акцент6 5" xfId="687"/>
    <cellStyle name="60% - Акцент6 5 2" xfId="2281"/>
    <cellStyle name="60% - Акцент6 5 3" xfId="2282"/>
    <cellStyle name="60% - Акцент6 5 4" xfId="2283"/>
    <cellStyle name="60% - Акцент6 6" xfId="688"/>
    <cellStyle name="60% - Акцент6 6 2" xfId="2284"/>
    <cellStyle name="60% - Акцент6 6 3" xfId="2285"/>
    <cellStyle name="60% - Акцент6 6 4" xfId="2286"/>
    <cellStyle name="60% - Акцент6 7" xfId="689"/>
    <cellStyle name="60% - Акцент6 7 2" xfId="2287"/>
    <cellStyle name="60% - Акцент6 7 3" xfId="2288"/>
    <cellStyle name="60% - Акцент6 7 4" xfId="2289"/>
    <cellStyle name="60% - Акцент6 8" xfId="690"/>
    <cellStyle name="60% - Акцент6 8 2" xfId="2290"/>
    <cellStyle name="60% - Акцент6 8 3" xfId="2291"/>
    <cellStyle name="60% - Акцент6 8 4" xfId="2292"/>
    <cellStyle name="60% - Акцент6 9" xfId="691"/>
    <cellStyle name="60% - Акцент6 9 2" xfId="2293"/>
    <cellStyle name="60% - Акцент6 9 3" xfId="2294"/>
    <cellStyle name="60% - Акцент6 9 4" xfId="2295"/>
    <cellStyle name="Accent1" xfId="692"/>
    <cellStyle name="Accent1 - 20%" xfId="2296"/>
    <cellStyle name="Accent1 - 40%" xfId="2297"/>
    <cellStyle name="Accent1 - 60%" xfId="2298"/>
    <cellStyle name="Accent2" xfId="693"/>
    <cellStyle name="Accent2 - 20%" xfId="2299"/>
    <cellStyle name="Accent2 - 40%" xfId="2300"/>
    <cellStyle name="Accent2 - 60%" xfId="2301"/>
    <cellStyle name="Accent3" xfId="694"/>
    <cellStyle name="Accent3 - 20%" xfId="2302"/>
    <cellStyle name="Accent3 - 40%" xfId="2303"/>
    <cellStyle name="Accent3 - 60%" xfId="2304"/>
    <cellStyle name="Accent4" xfId="695"/>
    <cellStyle name="Accent4 - 20%" xfId="2305"/>
    <cellStyle name="Accent4 - 40%" xfId="2306"/>
    <cellStyle name="Accent4 - 60%" xfId="2307"/>
    <cellStyle name="Accent5" xfId="696"/>
    <cellStyle name="Accent5 - 20%" xfId="2308"/>
    <cellStyle name="Accent5 - 40%" xfId="2309"/>
    <cellStyle name="Accent5 - 60%" xfId="2310"/>
    <cellStyle name="Accent6" xfId="697"/>
    <cellStyle name="Accent6 - 20%" xfId="2311"/>
    <cellStyle name="Accent6 - 40%" xfId="2312"/>
    <cellStyle name="Accent6 - 60%" xfId="2313"/>
    <cellStyle name="Ăčďĺđńńűëęŕ" xfId="698"/>
    <cellStyle name="Áĺççŕůčňíűé" xfId="699"/>
    <cellStyle name="Äĺíĺćíűé [0]_(ňŕá 3č)" xfId="700"/>
    <cellStyle name="Äĺíĺćíűé_(ňŕá 3č)" xfId="701"/>
    <cellStyle name="Bad" xfId="702"/>
    <cellStyle name="Calculation" xfId="703"/>
    <cellStyle name="Calculation 2" xfId="2314"/>
    <cellStyle name="Calculation 3" xfId="2315"/>
    <cellStyle name="Cells 2" xfId="1323"/>
    <cellStyle name="Check Cell" xfId="704"/>
    <cellStyle name="Comma [0]_irl tel sep5" xfId="705"/>
    <cellStyle name="Comma_Distribution model DTEK v.01" xfId="2316"/>
    <cellStyle name="Comma0" xfId="706"/>
    <cellStyle name="Çŕůčňíűé" xfId="707"/>
    <cellStyle name="Currency [0]" xfId="708"/>
    <cellStyle name="Currency [0] 2" xfId="709"/>
    <cellStyle name="Currency [0] 2 2" xfId="710"/>
    <cellStyle name="Currency [0] 2 3" xfId="711"/>
    <cellStyle name="Currency [0] 2 4" xfId="712"/>
    <cellStyle name="Currency [0] 2 5" xfId="713"/>
    <cellStyle name="Currency [0] 2 6" xfId="714"/>
    <cellStyle name="Currency [0] 2 7" xfId="715"/>
    <cellStyle name="Currency [0] 2 8" xfId="716"/>
    <cellStyle name="Currency [0] 3" xfId="717"/>
    <cellStyle name="Currency [0] 3 2" xfId="718"/>
    <cellStyle name="Currency [0] 3 3" xfId="719"/>
    <cellStyle name="Currency [0] 3 4" xfId="720"/>
    <cellStyle name="Currency [0] 3 5" xfId="721"/>
    <cellStyle name="Currency [0] 3 6" xfId="722"/>
    <cellStyle name="Currency [0] 3 7" xfId="723"/>
    <cellStyle name="Currency [0] 3 8" xfId="724"/>
    <cellStyle name="Currency [0] 4" xfId="725"/>
    <cellStyle name="Currency [0] 4 2" xfId="726"/>
    <cellStyle name="Currency [0] 4 3" xfId="727"/>
    <cellStyle name="Currency [0] 4 4" xfId="728"/>
    <cellStyle name="Currency [0] 4 5" xfId="729"/>
    <cellStyle name="Currency [0] 4 6" xfId="730"/>
    <cellStyle name="Currency [0] 4 7" xfId="731"/>
    <cellStyle name="Currency [0] 4 8" xfId="732"/>
    <cellStyle name="Currency [0] 5" xfId="733"/>
    <cellStyle name="Currency [0] 5 2" xfId="734"/>
    <cellStyle name="Currency [0] 5 3" xfId="735"/>
    <cellStyle name="Currency [0] 5 4" xfId="736"/>
    <cellStyle name="Currency [0] 5 5" xfId="737"/>
    <cellStyle name="Currency [0] 5 6" xfId="738"/>
    <cellStyle name="Currency [0] 5 7" xfId="739"/>
    <cellStyle name="Currency [0] 5 8" xfId="740"/>
    <cellStyle name="Currency [0] 6" xfId="741"/>
    <cellStyle name="Currency [0] 7" xfId="742"/>
    <cellStyle name="Currency [0] 8" xfId="743"/>
    <cellStyle name="Currency [0]_irl tel sep5" xfId="744"/>
    <cellStyle name="Currency_irl tel sep5" xfId="745"/>
    <cellStyle name="Currency0" xfId="746"/>
    <cellStyle name="currency1" xfId="5144"/>
    <cellStyle name="Currency2" xfId="1324"/>
    <cellStyle name="currency3" xfId="5976"/>
    <cellStyle name="currency4" xfId="5977"/>
    <cellStyle name="Date" xfId="747"/>
    <cellStyle name="Dates" xfId="748"/>
    <cellStyle name="E-mail" xfId="749"/>
    <cellStyle name="E-mail 2" xfId="2317"/>
    <cellStyle name="E-mail_т.1.15.3." xfId="2318"/>
    <cellStyle name="Emphasis 1" xfId="2319"/>
    <cellStyle name="Emphasis 2" xfId="2320"/>
    <cellStyle name="Emphasis 3" xfId="2321"/>
    <cellStyle name="Euro" xfId="750"/>
    <cellStyle name="Euro 2" xfId="2322"/>
    <cellStyle name="Euro 2 2" xfId="2323"/>
    <cellStyle name="Euro 3" xfId="2324"/>
    <cellStyle name="Excel Built-in Normal" xfId="751"/>
    <cellStyle name="Excel Built-in Normal 2" xfId="752"/>
    <cellStyle name="Excel Built-in Normal_Пр1 Корректировки ПРi" xfId="5063"/>
    <cellStyle name="Explanatory Text" xfId="753"/>
    <cellStyle name="F2" xfId="754"/>
    <cellStyle name="F3" xfId="755"/>
    <cellStyle name="F4" xfId="756"/>
    <cellStyle name="F5" xfId="757"/>
    <cellStyle name="F6" xfId="758"/>
    <cellStyle name="F7" xfId="759"/>
    <cellStyle name="F8" xfId="760"/>
    <cellStyle name="Fixed" xfId="761"/>
    <cellStyle name="Followed Hyperlink" xfId="1325"/>
    <cellStyle name="Good" xfId="762"/>
    <cellStyle name="Header 3" xfId="1326"/>
    <cellStyle name="Heading" xfId="763"/>
    <cellStyle name="Heading 1" xfId="764"/>
    <cellStyle name="Heading 1 2" xfId="2325"/>
    <cellStyle name="Heading 2" xfId="765"/>
    <cellStyle name="Heading 2 2" xfId="2326"/>
    <cellStyle name="Heading 3" xfId="766"/>
    <cellStyle name="Heading 4" xfId="767"/>
    <cellStyle name="Heading2" xfId="768"/>
    <cellStyle name="Heading2 2" xfId="2327"/>
    <cellStyle name="Heading2_т.1.15.3." xfId="2328"/>
    <cellStyle name="Hyperlink" xfId="1327"/>
    <cellStyle name="Îáű÷íűé__FES" xfId="769"/>
    <cellStyle name="Îňęđűâŕâřŕ˙ń˙ ăčďĺđńńűëęŕ" xfId="770"/>
    <cellStyle name="Input" xfId="771"/>
    <cellStyle name="Input 2" xfId="2329"/>
    <cellStyle name="Input 3" xfId="2330"/>
    <cellStyle name="Inputs" xfId="772"/>
    <cellStyle name="Inputs (const)" xfId="773"/>
    <cellStyle name="Inputs (const) 2" xfId="2331"/>
    <cellStyle name="Inputs (const)_т.1.15.3." xfId="2332"/>
    <cellStyle name="Inputs 2" xfId="2333"/>
    <cellStyle name="Inputs 3" xfId="2334"/>
    <cellStyle name="Inputs 4" xfId="2335"/>
    <cellStyle name="Inputs 5" xfId="2336"/>
    <cellStyle name="Inputs Co" xfId="774"/>
    <cellStyle name="Inputs_т.1.15.3." xfId="2337"/>
    <cellStyle name="Linked Cell" xfId="775"/>
    <cellStyle name="Neutral" xfId="776"/>
    <cellStyle name="normal" xfId="777"/>
    <cellStyle name="Normal 2" xfId="19"/>
    <cellStyle name="Normal 2 10" xfId="2338"/>
    <cellStyle name="Normal 2 11" xfId="5102"/>
    <cellStyle name="Normal 2 12" xfId="778"/>
    <cellStyle name="Normal 2 2" xfId="2339"/>
    <cellStyle name="Normal 2 3" xfId="2340"/>
    <cellStyle name="Normal 2 4" xfId="2341"/>
    <cellStyle name="Normal 2 5" xfId="2342"/>
    <cellStyle name="Normal 2 6" xfId="2343"/>
    <cellStyle name="Normal 2 7" xfId="2344"/>
    <cellStyle name="Normal 2 8" xfId="2345"/>
    <cellStyle name="Normal 2 9" xfId="2346"/>
    <cellStyle name="Normal 2_1" xfId="917"/>
    <cellStyle name="normal 3" xfId="779"/>
    <cellStyle name="normal 4" xfId="780"/>
    <cellStyle name="normal 5" xfId="781"/>
    <cellStyle name="normal 6" xfId="782"/>
    <cellStyle name="normal 7" xfId="783"/>
    <cellStyle name="normal 8" xfId="784"/>
    <cellStyle name="normal 9" xfId="785"/>
    <cellStyle name="Normal_38" xfId="786"/>
    <cellStyle name="Normal1" xfId="787"/>
    <cellStyle name="Normal2" xfId="1328"/>
    <cellStyle name="normбlnм_laroux" xfId="788"/>
    <cellStyle name="Note" xfId="789"/>
    <cellStyle name="Note 10" xfId="2347"/>
    <cellStyle name="Note 11" xfId="2348"/>
    <cellStyle name="Note 12" xfId="2349"/>
    <cellStyle name="Note 13" xfId="2350"/>
    <cellStyle name="Note 2" xfId="790"/>
    <cellStyle name="Note 2 2" xfId="791"/>
    <cellStyle name="Note 2 3" xfId="2351"/>
    <cellStyle name="Note 2 4" xfId="5132"/>
    <cellStyle name="Note 3" xfId="792"/>
    <cellStyle name="Note 3 2" xfId="2352"/>
    <cellStyle name="Note 3 3" xfId="5133"/>
    <cellStyle name="Note 4" xfId="2353"/>
    <cellStyle name="Note 5" xfId="2354"/>
    <cellStyle name="Note 6" xfId="2355"/>
    <cellStyle name="Note 7" xfId="2356"/>
    <cellStyle name="Note 8" xfId="2357"/>
    <cellStyle name="Note 9" xfId="2358"/>
    <cellStyle name="Ôčíŕíńîâűé [0]_(ňŕá 3č)" xfId="793"/>
    <cellStyle name="Ôčíŕíńîâűé_(ňŕá 3č)" xfId="794"/>
    <cellStyle name="Output" xfId="795"/>
    <cellStyle name="Output 2" xfId="2359"/>
    <cellStyle name="Output 3" xfId="2360"/>
    <cellStyle name="Percent1" xfId="1329"/>
    <cellStyle name="PoupStyle_Poup_0" xfId="2361"/>
    <cellStyle name="Price_Body" xfId="796"/>
    <cellStyle name="S0" xfId="2362"/>
    <cellStyle name="S0 2" xfId="2363"/>
    <cellStyle name="S0 2 2" xfId="2364"/>
    <cellStyle name="S0 3" xfId="2365"/>
    <cellStyle name="S0 4" xfId="2366"/>
    <cellStyle name="S0 5" xfId="2367"/>
    <cellStyle name="S0 6" xfId="2368"/>
    <cellStyle name="S1" xfId="2369"/>
    <cellStyle name="S1 2" xfId="2370"/>
    <cellStyle name="S1 2 2" xfId="2371"/>
    <cellStyle name="S1 2 3" xfId="2372"/>
    <cellStyle name="S1 3" xfId="2373"/>
    <cellStyle name="S1 4" xfId="2374"/>
    <cellStyle name="S1 5" xfId="2375"/>
    <cellStyle name="S1 6" xfId="2376"/>
    <cellStyle name="S1 7" xfId="2377"/>
    <cellStyle name="S10" xfId="2378"/>
    <cellStyle name="S10 2" xfId="2379"/>
    <cellStyle name="S10 2 2" xfId="2380"/>
    <cellStyle name="S10 3" xfId="2381"/>
    <cellStyle name="S10 4" xfId="2382"/>
    <cellStyle name="S11" xfId="2383"/>
    <cellStyle name="S11 2" xfId="2384"/>
    <cellStyle name="S11 2 2" xfId="2385"/>
    <cellStyle name="S11 3" xfId="2386"/>
    <cellStyle name="S12" xfId="2387"/>
    <cellStyle name="S12 2" xfId="2388"/>
    <cellStyle name="S12 3" xfId="2389"/>
    <cellStyle name="S13" xfId="2390"/>
    <cellStyle name="S13 2" xfId="2391"/>
    <cellStyle name="S13 2 2" xfId="2392"/>
    <cellStyle name="S13 3" xfId="2393"/>
    <cellStyle name="S14" xfId="2394"/>
    <cellStyle name="S14 2" xfId="2395"/>
    <cellStyle name="S14 3" xfId="2396"/>
    <cellStyle name="S15" xfId="2397"/>
    <cellStyle name="S15 2" xfId="2398"/>
    <cellStyle name="S16" xfId="2399"/>
    <cellStyle name="S16 2" xfId="2400"/>
    <cellStyle name="S16 3" xfId="2401"/>
    <cellStyle name="S17" xfId="2402"/>
    <cellStyle name="S17 2" xfId="2403"/>
    <cellStyle name="S18" xfId="2404"/>
    <cellStyle name="S18 2" xfId="2405"/>
    <cellStyle name="S19" xfId="2406"/>
    <cellStyle name="S19 2" xfId="2407"/>
    <cellStyle name="S2" xfId="2408"/>
    <cellStyle name="S2 2" xfId="2409"/>
    <cellStyle name="S2 2 2" xfId="2410"/>
    <cellStyle name="S2 3" xfId="2411"/>
    <cellStyle name="S2 4" xfId="2412"/>
    <cellStyle name="S2 5" xfId="2413"/>
    <cellStyle name="S2 6" xfId="2414"/>
    <cellStyle name="S2 7" xfId="2415"/>
    <cellStyle name="S2_апрель" xfId="2416"/>
    <cellStyle name="S21" xfId="2417"/>
    <cellStyle name="S21 2" xfId="2418"/>
    <cellStyle name="S22" xfId="2419"/>
    <cellStyle name="S3" xfId="2420"/>
    <cellStyle name="S3 2" xfId="2421"/>
    <cellStyle name="S3 2 2" xfId="2422"/>
    <cellStyle name="S3 3" xfId="2423"/>
    <cellStyle name="S3 4" xfId="2424"/>
    <cellStyle name="S3 5" xfId="2425"/>
    <cellStyle name="S3 6" xfId="2426"/>
    <cellStyle name="S3 7" xfId="2427"/>
    <cellStyle name="S4" xfId="2428"/>
    <cellStyle name="S4 2" xfId="2429"/>
    <cellStyle name="S4 2 2" xfId="2430"/>
    <cellStyle name="S4 3" xfId="2431"/>
    <cellStyle name="S4 4" xfId="2432"/>
    <cellStyle name="S4 5" xfId="2433"/>
    <cellStyle name="S4 6" xfId="2434"/>
    <cellStyle name="S4 7" xfId="2435"/>
    <cellStyle name="S4 8" xfId="2436"/>
    <cellStyle name="S5" xfId="2437"/>
    <cellStyle name="S5 2" xfId="2438"/>
    <cellStyle name="S5 2 2" xfId="2439"/>
    <cellStyle name="S5 3" xfId="2440"/>
    <cellStyle name="S5 4" xfId="2441"/>
    <cellStyle name="S5 5" xfId="2442"/>
    <cellStyle name="S5 6" xfId="2443"/>
    <cellStyle name="S5 7" xfId="2444"/>
    <cellStyle name="S5 8" xfId="2445"/>
    <cellStyle name="S6" xfId="2446"/>
    <cellStyle name="S6 2" xfId="2447"/>
    <cellStyle name="S6 2 2" xfId="2448"/>
    <cellStyle name="S6 3" xfId="2449"/>
    <cellStyle name="S6 3 2" xfId="2450"/>
    <cellStyle name="S6 4" xfId="2451"/>
    <cellStyle name="S6 5" xfId="2452"/>
    <cellStyle name="S6 6" xfId="2453"/>
    <cellStyle name="S7" xfId="2454"/>
    <cellStyle name="S7 2" xfId="2455"/>
    <cellStyle name="S7 2 2" xfId="2456"/>
    <cellStyle name="S7 3" xfId="2457"/>
    <cellStyle name="S7 3 2" xfId="2458"/>
    <cellStyle name="S7 4" xfId="2459"/>
    <cellStyle name="S7 4 2" xfId="2460"/>
    <cellStyle name="S7 5" xfId="2461"/>
    <cellStyle name="S7 6" xfId="2462"/>
    <cellStyle name="S8" xfId="2463"/>
    <cellStyle name="S8 2" xfId="2464"/>
    <cellStyle name="S8 2 2" xfId="2465"/>
    <cellStyle name="S8 3" xfId="2466"/>
    <cellStyle name="S8 3 2" xfId="2467"/>
    <cellStyle name="S8 4" xfId="2468"/>
    <cellStyle name="S8 4 2" xfId="2469"/>
    <cellStyle name="S8 5" xfId="2470"/>
    <cellStyle name="S9" xfId="2471"/>
    <cellStyle name="S9 2" xfId="2472"/>
    <cellStyle name="S9 2 2" xfId="2473"/>
    <cellStyle name="S9 3" xfId="2474"/>
    <cellStyle name="S9 4" xfId="2475"/>
    <cellStyle name="SAPBEXaggData" xfId="797"/>
    <cellStyle name="SAPBEXaggData 2" xfId="2476"/>
    <cellStyle name="SAPBEXaggData 3" xfId="2477"/>
    <cellStyle name="SAPBEXaggDataEmph" xfId="798"/>
    <cellStyle name="SAPBEXaggDataEmph 2" xfId="2478"/>
    <cellStyle name="SAPBEXaggDataEmph 3" xfId="2479"/>
    <cellStyle name="SAPBEXaggItem" xfId="799"/>
    <cellStyle name="SAPBEXaggItem 2" xfId="2480"/>
    <cellStyle name="SAPBEXaggItem 3" xfId="2481"/>
    <cellStyle name="SAPBEXaggItemX" xfId="800"/>
    <cellStyle name="SAPBEXaggItemX 2" xfId="2482"/>
    <cellStyle name="SAPBEXaggItemX 3" xfId="2483"/>
    <cellStyle name="SAPBEXchaText" xfId="801"/>
    <cellStyle name="SAPBEXchaText 2" xfId="2484"/>
    <cellStyle name="SAPBEXchaText 3" xfId="2485"/>
    <cellStyle name="SAPBEXchaText_т.1.15.3." xfId="2486"/>
    <cellStyle name="SAPBEXexcBad7" xfId="802"/>
    <cellStyle name="SAPBEXexcBad7 2" xfId="2487"/>
    <cellStyle name="SAPBEXexcBad7 3" xfId="2488"/>
    <cellStyle name="SAPBEXexcBad8" xfId="803"/>
    <cellStyle name="SAPBEXexcBad8 2" xfId="2489"/>
    <cellStyle name="SAPBEXexcBad8 3" xfId="2490"/>
    <cellStyle name="SAPBEXexcBad9" xfId="804"/>
    <cellStyle name="SAPBEXexcBad9 2" xfId="2491"/>
    <cellStyle name="SAPBEXexcBad9 3" xfId="2492"/>
    <cellStyle name="SAPBEXexcCritical4" xfId="805"/>
    <cellStyle name="SAPBEXexcCritical4 2" xfId="2493"/>
    <cellStyle name="SAPBEXexcCritical4 3" xfId="2494"/>
    <cellStyle name="SAPBEXexcCritical5" xfId="806"/>
    <cellStyle name="SAPBEXexcCritical5 2" xfId="2495"/>
    <cellStyle name="SAPBEXexcCritical5 3" xfId="2496"/>
    <cellStyle name="SAPBEXexcCritical6" xfId="807"/>
    <cellStyle name="SAPBEXexcCritical6 2" xfId="2497"/>
    <cellStyle name="SAPBEXexcCritical6 3" xfId="2498"/>
    <cellStyle name="SAPBEXexcGood1" xfId="808"/>
    <cellStyle name="SAPBEXexcGood1 2" xfId="2499"/>
    <cellStyle name="SAPBEXexcGood1 3" xfId="2500"/>
    <cellStyle name="SAPBEXexcGood2" xfId="809"/>
    <cellStyle name="SAPBEXexcGood2 2" xfId="2501"/>
    <cellStyle name="SAPBEXexcGood2 3" xfId="2502"/>
    <cellStyle name="SAPBEXexcGood3" xfId="810"/>
    <cellStyle name="SAPBEXexcGood3 2" xfId="2503"/>
    <cellStyle name="SAPBEXexcGood3 3" xfId="2504"/>
    <cellStyle name="SAPBEXfilterDrill" xfId="811"/>
    <cellStyle name="SAPBEXfilterDrill 2" xfId="2505"/>
    <cellStyle name="SAPBEXfilterDrill 3" xfId="2506"/>
    <cellStyle name="SAPBEXfilterItem" xfId="812"/>
    <cellStyle name="SAPBEXfilterItem 2" xfId="2507"/>
    <cellStyle name="SAPBEXfilterItem 3" xfId="2508"/>
    <cellStyle name="SAPBEXfilterText" xfId="813"/>
    <cellStyle name="SAPBEXfilterText 2" xfId="2509"/>
    <cellStyle name="SAPBEXfilterText 3" xfId="2510"/>
    <cellStyle name="SAPBEXformats" xfId="814"/>
    <cellStyle name="SAPBEXformats 2" xfId="2511"/>
    <cellStyle name="SAPBEXformats 3" xfId="2512"/>
    <cellStyle name="SAPBEXformats_т.1.15.3." xfId="2513"/>
    <cellStyle name="SAPBEXheaderItem" xfId="815"/>
    <cellStyle name="SAPBEXheaderItem 2" xfId="2514"/>
    <cellStyle name="SAPBEXheaderItem 3" xfId="2515"/>
    <cellStyle name="SAPBEXheaderText" xfId="816"/>
    <cellStyle name="SAPBEXheaderText 2" xfId="2516"/>
    <cellStyle name="SAPBEXheaderText 3" xfId="2517"/>
    <cellStyle name="SAPBEXHLevel0" xfId="817"/>
    <cellStyle name="SAPBEXHLevel0 2" xfId="2518"/>
    <cellStyle name="SAPBEXHLevel0 3" xfId="2519"/>
    <cellStyle name="SAPBEXHLevel0_т.1.15.3." xfId="2520"/>
    <cellStyle name="SAPBEXHLevel0X" xfId="818"/>
    <cellStyle name="SAPBEXHLevel0X 2" xfId="2521"/>
    <cellStyle name="SAPBEXHLevel0X 3" xfId="2522"/>
    <cellStyle name="SAPBEXHLevel0X_т.1.15.3." xfId="2523"/>
    <cellStyle name="SAPBEXHLevel1" xfId="819"/>
    <cellStyle name="SAPBEXHLevel1 2" xfId="2524"/>
    <cellStyle name="SAPBEXHLevel1 3" xfId="2525"/>
    <cellStyle name="SAPBEXHLevel1_т.1.15.3." xfId="2526"/>
    <cellStyle name="SAPBEXHLevel1X" xfId="820"/>
    <cellStyle name="SAPBEXHLevel1X 2" xfId="2527"/>
    <cellStyle name="SAPBEXHLevel1X 3" xfId="2528"/>
    <cellStyle name="SAPBEXHLevel1X_т.1.15.3." xfId="2529"/>
    <cellStyle name="SAPBEXHLevel2" xfId="821"/>
    <cellStyle name="SAPBEXHLevel2 2" xfId="2530"/>
    <cellStyle name="SAPBEXHLevel2 3" xfId="2531"/>
    <cellStyle name="SAPBEXHLevel2_т.1.15.3." xfId="2532"/>
    <cellStyle name="SAPBEXHLevel2X" xfId="822"/>
    <cellStyle name="SAPBEXHLevel2X 2" xfId="2533"/>
    <cellStyle name="SAPBEXHLevel2X 3" xfId="2534"/>
    <cellStyle name="SAPBEXHLevel2X_т.1.15.3." xfId="2535"/>
    <cellStyle name="SAPBEXHLevel3" xfId="823"/>
    <cellStyle name="SAPBEXHLevel3 2" xfId="2536"/>
    <cellStyle name="SAPBEXHLevel3 3" xfId="2537"/>
    <cellStyle name="SAPBEXHLevel3_т.1.15.3." xfId="2538"/>
    <cellStyle name="SAPBEXHLevel3X" xfId="824"/>
    <cellStyle name="SAPBEXHLevel3X 2" xfId="2539"/>
    <cellStyle name="SAPBEXHLevel3X 3" xfId="2540"/>
    <cellStyle name="SAPBEXHLevel3X_т.1.15.3." xfId="2541"/>
    <cellStyle name="SAPBEXinputData" xfId="825"/>
    <cellStyle name="SAPBEXinputData 2" xfId="826"/>
    <cellStyle name="SAPBEXinputData 3" xfId="2542"/>
    <cellStyle name="SAPBEXItemHeader" xfId="2543"/>
    <cellStyle name="SAPBEXresData" xfId="827"/>
    <cellStyle name="SAPBEXresData 2" xfId="2544"/>
    <cellStyle name="SAPBEXresData 3" xfId="2545"/>
    <cellStyle name="SAPBEXresDataEmph" xfId="828"/>
    <cellStyle name="SAPBEXresDataEmph 2" xfId="2546"/>
    <cellStyle name="SAPBEXresDataEmph 3" xfId="2547"/>
    <cellStyle name="SAPBEXresItem" xfId="829"/>
    <cellStyle name="SAPBEXresItem 2" xfId="2548"/>
    <cellStyle name="SAPBEXresItem 3" xfId="2549"/>
    <cellStyle name="SAPBEXresItemX" xfId="830"/>
    <cellStyle name="SAPBEXresItemX 2" xfId="2550"/>
    <cellStyle name="SAPBEXresItemX 3" xfId="2551"/>
    <cellStyle name="SAPBEXstdData" xfId="831"/>
    <cellStyle name="SAPBEXstdData 2" xfId="2552"/>
    <cellStyle name="SAPBEXstdData 3" xfId="2553"/>
    <cellStyle name="SAPBEXstdDataEmph" xfId="832"/>
    <cellStyle name="SAPBEXstdDataEmph 2" xfId="2554"/>
    <cellStyle name="SAPBEXstdDataEmph 3" xfId="2555"/>
    <cellStyle name="SAPBEXstdItem" xfId="833"/>
    <cellStyle name="SAPBEXstdItem 2" xfId="2556"/>
    <cellStyle name="SAPBEXstdItem 3" xfId="2557"/>
    <cellStyle name="SAPBEXstdItem_т.1.15.3." xfId="2558"/>
    <cellStyle name="SAPBEXstdItemX" xfId="834"/>
    <cellStyle name="SAPBEXstdItemX 2" xfId="2559"/>
    <cellStyle name="SAPBEXstdItemX 3" xfId="2560"/>
    <cellStyle name="SAPBEXstdItemX_т.1.15.3." xfId="2561"/>
    <cellStyle name="SAPBEXtitle" xfId="835"/>
    <cellStyle name="SAPBEXtitle 2" xfId="2562"/>
    <cellStyle name="SAPBEXtitle 3" xfId="2563"/>
    <cellStyle name="SAPBEXunassignedItem" xfId="2564"/>
    <cellStyle name="SAPBEXundefined" xfId="836"/>
    <cellStyle name="SAPBEXundefined 2" xfId="2565"/>
    <cellStyle name="SAPBEXundefined 3" xfId="2566"/>
    <cellStyle name="Sheet Title" xfId="2567"/>
    <cellStyle name="Style 1" xfId="837"/>
    <cellStyle name="Table Heading" xfId="838"/>
    <cellStyle name="Table Heading 2" xfId="2568"/>
    <cellStyle name="Table Heading_т.1.15.3." xfId="2569"/>
    <cellStyle name="Title" xfId="839"/>
    <cellStyle name="Title 4" xfId="1330"/>
    <cellStyle name="Total" xfId="840"/>
    <cellStyle name="Total 2" xfId="2570"/>
    <cellStyle name="UNKNOWNSTYLE_1" xfId="2571"/>
    <cellStyle name="Warning Text" xfId="841"/>
    <cellStyle name="Акцент1 10" xfId="2572"/>
    <cellStyle name="Акцент1 10 2" xfId="2573"/>
    <cellStyle name="Акцент1 10 3" xfId="2574"/>
    <cellStyle name="Акцент1 10 4" xfId="2575"/>
    <cellStyle name="Акцент1 10 5" xfId="7379"/>
    <cellStyle name="Акцент1 10_1" xfId="7365"/>
    <cellStyle name="Акцент1 11" xfId="2576"/>
    <cellStyle name="Акцент1 11 2" xfId="2577"/>
    <cellStyle name="Акцент1 11 3" xfId="2578"/>
    <cellStyle name="Акцент1 11 4" xfId="2579"/>
    <cellStyle name="Акцент1 12" xfId="2580"/>
    <cellStyle name="Акцент1 12 2" xfId="2581"/>
    <cellStyle name="Акцент1 13" xfId="2582"/>
    <cellStyle name="Акцент1 13 2" xfId="2583"/>
    <cellStyle name="Акцент1 14" xfId="2584"/>
    <cellStyle name="Акцент1 2" xfId="20"/>
    <cellStyle name="Акцент1 2 2" xfId="2585"/>
    <cellStyle name="Акцент1 2 2 2" xfId="2586"/>
    <cellStyle name="Акцент1 2 2_т.1.15.3." xfId="2587"/>
    <cellStyle name="Акцент1 2 3" xfId="2588"/>
    <cellStyle name="Акцент1 2 3 2" xfId="2589"/>
    <cellStyle name="Акцент1 2 3_т.1.15.3." xfId="2590"/>
    <cellStyle name="Акцент1 2 4" xfId="2591"/>
    <cellStyle name="Акцент1 3" xfId="842"/>
    <cellStyle name="Акцент1 3 2" xfId="2592"/>
    <cellStyle name="Акцент1 3 2 2" xfId="2593"/>
    <cellStyle name="Акцент1 3 3" xfId="2594"/>
    <cellStyle name="Акцент1 3 4" xfId="2595"/>
    <cellStyle name="Акцент1 3 5" xfId="2596"/>
    <cellStyle name="Акцент1 3_т.1.15.3." xfId="2597"/>
    <cellStyle name="Акцент1 4" xfId="843"/>
    <cellStyle name="Акцент1 4 2" xfId="2598"/>
    <cellStyle name="Акцент1 4 3" xfId="2599"/>
    <cellStyle name="Акцент1 4 4" xfId="2600"/>
    <cellStyle name="Акцент1 4 5" xfId="2601"/>
    <cellStyle name="Акцент1 4 6" xfId="2602"/>
    <cellStyle name="Акцент1 4_т.1.15.3." xfId="2603"/>
    <cellStyle name="Акцент1 5" xfId="844"/>
    <cellStyle name="Акцент1 5 2" xfId="2604"/>
    <cellStyle name="Акцент1 5 3" xfId="2605"/>
    <cellStyle name="Акцент1 5 4" xfId="2606"/>
    <cellStyle name="Акцент1 6" xfId="845"/>
    <cellStyle name="Акцент1 6 2" xfId="2607"/>
    <cellStyle name="Акцент1 6 3" xfId="2608"/>
    <cellStyle name="Акцент1 6 4" xfId="2609"/>
    <cellStyle name="Акцент1 7" xfId="846"/>
    <cellStyle name="Акцент1 7 2" xfId="2610"/>
    <cellStyle name="Акцент1 7 3" xfId="2611"/>
    <cellStyle name="Акцент1 7 4" xfId="2612"/>
    <cellStyle name="Акцент1 8" xfId="847"/>
    <cellStyle name="Акцент1 8 2" xfId="2613"/>
    <cellStyle name="Акцент1 8 3" xfId="2614"/>
    <cellStyle name="Акцент1 8 4" xfId="2615"/>
    <cellStyle name="Акцент1 9" xfId="848"/>
    <cellStyle name="Акцент1 9 2" xfId="2616"/>
    <cellStyle name="Акцент1 9 3" xfId="2617"/>
    <cellStyle name="Акцент1 9 4" xfId="2618"/>
    <cellStyle name="Акцент2 10" xfId="2619"/>
    <cellStyle name="Акцент2 10 2" xfId="2620"/>
    <cellStyle name="Акцент2 10 3" xfId="2621"/>
    <cellStyle name="Акцент2 10 4" xfId="2622"/>
    <cellStyle name="Акцент2 10 5" xfId="7378"/>
    <cellStyle name="Акцент2 10_1" xfId="7364"/>
    <cellStyle name="Акцент2 11" xfId="2623"/>
    <cellStyle name="Акцент2 11 2" xfId="2624"/>
    <cellStyle name="Акцент2 11 3" xfId="2625"/>
    <cellStyle name="Акцент2 11 4" xfId="2626"/>
    <cellStyle name="Акцент2 12" xfId="2627"/>
    <cellStyle name="Акцент2 12 2" xfId="2628"/>
    <cellStyle name="Акцент2 13" xfId="2629"/>
    <cellStyle name="Акцент2 13 2" xfId="2630"/>
    <cellStyle name="Акцент2 14" xfId="2631"/>
    <cellStyle name="Акцент2 2" xfId="21"/>
    <cellStyle name="Акцент2 2 2" xfId="2632"/>
    <cellStyle name="Акцент2 2 2 2" xfId="2633"/>
    <cellStyle name="Акцент2 2 2_т.1.15.3." xfId="2634"/>
    <cellStyle name="Акцент2 2 3" xfId="2635"/>
    <cellStyle name="Акцент2 2 3 2" xfId="2636"/>
    <cellStyle name="Акцент2 2 3_т.1.15.3." xfId="2637"/>
    <cellStyle name="Акцент2 2 4" xfId="2638"/>
    <cellStyle name="Акцент2 3" xfId="849"/>
    <cellStyle name="Акцент2 3 2" xfId="2639"/>
    <cellStyle name="Акцент2 3 2 2" xfId="2640"/>
    <cellStyle name="Акцент2 3 3" xfId="2641"/>
    <cellStyle name="Акцент2 3 4" xfId="2642"/>
    <cellStyle name="Акцент2 3 5" xfId="2643"/>
    <cellStyle name="Акцент2 3_т.1.15.3." xfId="2644"/>
    <cellStyle name="Акцент2 4" xfId="850"/>
    <cellStyle name="Акцент2 4 2" xfId="2645"/>
    <cellStyle name="Акцент2 4 3" xfId="2646"/>
    <cellStyle name="Акцент2 4 4" xfId="2647"/>
    <cellStyle name="Акцент2 4 5" xfId="2648"/>
    <cellStyle name="Акцент2 4 6" xfId="2649"/>
    <cellStyle name="Акцент2 4_т.1.15.3." xfId="2650"/>
    <cellStyle name="Акцент2 5" xfId="851"/>
    <cellStyle name="Акцент2 5 2" xfId="2651"/>
    <cellStyle name="Акцент2 5 3" xfId="2652"/>
    <cellStyle name="Акцент2 5 4" xfId="2653"/>
    <cellStyle name="Акцент2 6" xfId="852"/>
    <cellStyle name="Акцент2 6 2" xfId="2654"/>
    <cellStyle name="Акцент2 6 3" xfId="2655"/>
    <cellStyle name="Акцент2 6 4" xfId="2656"/>
    <cellStyle name="Акцент2 7" xfId="853"/>
    <cellStyle name="Акцент2 7 2" xfId="2657"/>
    <cellStyle name="Акцент2 7 3" xfId="2658"/>
    <cellStyle name="Акцент2 7 4" xfId="2659"/>
    <cellStyle name="Акцент2 8" xfId="854"/>
    <cellStyle name="Акцент2 8 2" xfId="2660"/>
    <cellStyle name="Акцент2 8 3" xfId="2661"/>
    <cellStyle name="Акцент2 8 4" xfId="2662"/>
    <cellStyle name="Акцент2 9" xfId="855"/>
    <cellStyle name="Акцент2 9 2" xfId="2663"/>
    <cellStyle name="Акцент2 9 3" xfId="2664"/>
    <cellStyle name="Акцент2 9 4" xfId="2665"/>
    <cellStyle name="Акцент3 10" xfId="2666"/>
    <cellStyle name="Акцент3 10 2" xfId="2667"/>
    <cellStyle name="Акцент3 10 3" xfId="2668"/>
    <cellStyle name="Акцент3 10 4" xfId="2669"/>
    <cellStyle name="Акцент3 10 5" xfId="7377"/>
    <cellStyle name="Акцент3 10_1" xfId="7363"/>
    <cellStyle name="Акцент3 11" xfId="2670"/>
    <cellStyle name="Акцент3 11 2" xfId="2671"/>
    <cellStyle name="Акцент3 11 3" xfId="2672"/>
    <cellStyle name="Акцент3 11 4" xfId="2673"/>
    <cellStyle name="Акцент3 12" xfId="2674"/>
    <cellStyle name="Акцент3 12 2" xfId="2675"/>
    <cellStyle name="Акцент3 13" xfId="2676"/>
    <cellStyle name="Акцент3 13 2" xfId="2677"/>
    <cellStyle name="Акцент3 14" xfId="2678"/>
    <cellStyle name="Акцент3 2" xfId="22"/>
    <cellStyle name="Акцент3 2 2" xfId="2679"/>
    <cellStyle name="Акцент3 2 2 2" xfId="2680"/>
    <cellStyle name="Акцент3 2 2_т.1.15.3." xfId="2681"/>
    <cellStyle name="Акцент3 2 3" xfId="2682"/>
    <cellStyle name="Акцент3 2 3 2" xfId="2683"/>
    <cellStyle name="Акцент3 2 3_т.1.15.3." xfId="2684"/>
    <cellStyle name="Акцент3 2 4" xfId="2685"/>
    <cellStyle name="Акцент3 3" xfId="856"/>
    <cellStyle name="Акцент3 3 2" xfId="2686"/>
    <cellStyle name="Акцент3 3 2 2" xfId="2687"/>
    <cellStyle name="Акцент3 3 3" xfId="2688"/>
    <cellStyle name="Акцент3 3 4" xfId="2689"/>
    <cellStyle name="Акцент3 3 5" xfId="2690"/>
    <cellStyle name="Акцент3 3_т.1.15.3." xfId="2691"/>
    <cellStyle name="Акцент3 4" xfId="857"/>
    <cellStyle name="Акцент3 4 2" xfId="2692"/>
    <cellStyle name="Акцент3 4 3" xfId="2693"/>
    <cellStyle name="Акцент3 4 4" xfId="2694"/>
    <cellStyle name="Акцент3 4 5" xfId="2695"/>
    <cellStyle name="Акцент3 4 6" xfId="2696"/>
    <cellStyle name="Акцент3 4_т.1.15.3." xfId="2697"/>
    <cellStyle name="Акцент3 5" xfId="858"/>
    <cellStyle name="Акцент3 5 2" xfId="2698"/>
    <cellStyle name="Акцент3 5 3" xfId="2699"/>
    <cellStyle name="Акцент3 5 4" xfId="2700"/>
    <cellStyle name="Акцент3 6" xfId="859"/>
    <cellStyle name="Акцент3 6 2" xfId="2701"/>
    <cellStyle name="Акцент3 6 3" xfId="2702"/>
    <cellStyle name="Акцент3 6 4" xfId="2703"/>
    <cellStyle name="Акцент3 7" xfId="860"/>
    <cellStyle name="Акцент3 7 2" xfId="2704"/>
    <cellStyle name="Акцент3 7 3" xfId="2705"/>
    <cellStyle name="Акцент3 7 4" xfId="2706"/>
    <cellStyle name="Акцент3 8" xfId="861"/>
    <cellStyle name="Акцент3 8 2" xfId="2707"/>
    <cellStyle name="Акцент3 8 3" xfId="2708"/>
    <cellStyle name="Акцент3 8 4" xfId="2709"/>
    <cellStyle name="Акцент3 9" xfId="862"/>
    <cellStyle name="Акцент3 9 2" xfId="2710"/>
    <cellStyle name="Акцент3 9 3" xfId="2711"/>
    <cellStyle name="Акцент3 9 4" xfId="2712"/>
    <cellStyle name="Акцент4 10" xfId="2713"/>
    <cellStyle name="Акцент4 10 2" xfId="2714"/>
    <cellStyle name="Акцент4 10 3" xfId="2715"/>
    <cellStyle name="Акцент4 10 4" xfId="2716"/>
    <cellStyle name="Акцент4 10 5" xfId="7376"/>
    <cellStyle name="Акцент4 10_1" xfId="7361"/>
    <cellStyle name="Акцент4 11" xfId="2717"/>
    <cellStyle name="Акцент4 11 2" xfId="2718"/>
    <cellStyle name="Акцент4 11 3" xfId="2719"/>
    <cellStyle name="Акцент4 11 4" xfId="2720"/>
    <cellStyle name="Акцент4 12" xfId="2721"/>
    <cellStyle name="Акцент4 12 2" xfId="2722"/>
    <cellStyle name="Акцент4 13" xfId="2723"/>
    <cellStyle name="Акцент4 13 2" xfId="2724"/>
    <cellStyle name="Акцент4 14" xfId="2725"/>
    <cellStyle name="Акцент4 2" xfId="23"/>
    <cellStyle name="Акцент4 2 2" xfId="2726"/>
    <cellStyle name="Акцент4 2 2 2" xfId="2727"/>
    <cellStyle name="Акцент4 2 2_т.1.15.3." xfId="2728"/>
    <cellStyle name="Акцент4 2 3" xfId="2729"/>
    <cellStyle name="Акцент4 2 3 2" xfId="2730"/>
    <cellStyle name="Акцент4 2 3_т.1.15.3." xfId="2731"/>
    <cellStyle name="Акцент4 2 4" xfId="2732"/>
    <cellStyle name="Акцент4 3" xfId="863"/>
    <cellStyle name="Акцент4 3 2" xfId="2733"/>
    <cellStyle name="Акцент4 3 2 2" xfId="2734"/>
    <cellStyle name="Акцент4 3 3" xfId="2735"/>
    <cellStyle name="Акцент4 3 4" xfId="2736"/>
    <cellStyle name="Акцент4 3 5" xfId="2737"/>
    <cellStyle name="Акцент4 3_т.1.15.3." xfId="2738"/>
    <cellStyle name="Акцент4 4" xfId="864"/>
    <cellStyle name="Акцент4 4 2" xfId="2739"/>
    <cellStyle name="Акцент4 4 3" xfId="2740"/>
    <cellStyle name="Акцент4 4 4" xfId="2741"/>
    <cellStyle name="Акцент4 4 5" xfId="2742"/>
    <cellStyle name="Акцент4 4 6" xfId="2743"/>
    <cellStyle name="Акцент4 4_т.1.15.3." xfId="2744"/>
    <cellStyle name="Акцент4 5" xfId="865"/>
    <cellStyle name="Акцент4 5 2" xfId="2745"/>
    <cellStyle name="Акцент4 5 3" xfId="2746"/>
    <cellStyle name="Акцент4 5 4" xfId="2747"/>
    <cellStyle name="Акцент4 6" xfId="866"/>
    <cellStyle name="Акцент4 6 2" xfId="2748"/>
    <cellStyle name="Акцент4 6 3" xfId="2749"/>
    <cellStyle name="Акцент4 6 4" xfId="2750"/>
    <cellStyle name="Акцент4 7" xfId="867"/>
    <cellStyle name="Акцент4 7 2" xfId="2751"/>
    <cellStyle name="Акцент4 7 3" xfId="2752"/>
    <cellStyle name="Акцент4 7 4" xfId="2753"/>
    <cellStyle name="Акцент4 8" xfId="868"/>
    <cellStyle name="Акцент4 8 2" xfId="2754"/>
    <cellStyle name="Акцент4 8 3" xfId="2755"/>
    <cellStyle name="Акцент4 8 4" xfId="2756"/>
    <cellStyle name="Акцент4 9" xfId="869"/>
    <cellStyle name="Акцент4 9 2" xfId="2757"/>
    <cellStyle name="Акцент4 9 3" xfId="2758"/>
    <cellStyle name="Акцент4 9 4" xfId="2759"/>
    <cellStyle name="Акцент5 10" xfId="2760"/>
    <cellStyle name="Акцент5 10 2" xfId="2761"/>
    <cellStyle name="Акцент5 10 3" xfId="2762"/>
    <cellStyle name="Акцент5 10 4" xfId="2763"/>
    <cellStyle name="Акцент5 10 5" xfId="7375"/>
    <cellStyle name="Акцент5 10_1" xfId="7358"/>
    <cellStyle name="Акцент5 11" xfId="2764"/>
    <cellStyle name="Акцент5 11 2" xfId="2765"/>
    <cellStyle name="Акцент5 11 3" xfId="2766"/>
    <cellStyle name="Акцент5 11 4" xfId="2767"/>
    <cellStyle name="Акцент5 12" xfId="2768"/>
    <cellStyle name="Акцент5 12 2" xfId="2769"/>
    <cellStyle name="Акцент5 13" xfId="2770"/>
    <cellStyle name="Акцент5 13 2" xfId="2771"/>
    <cellStyle name="Акцент5 14" xfId="2772"/>
    <cellStyle name="Акцент5 2" xfId="24"/>
    <cellStyle name="Акцент5 2 2" xfId="2773"/>
    <cellStyle name="Акцент5 2 2 2" xfId="2774"/>
    <cellStyle name="Акцент5 2 2_т.1.15.3." xfId="2775"/>
    <cellStyle name="Акцент5 2 3" xfId="2776"/>
    <cellStyle name="Акцент5 2 4" xfId="2777"/>
    <cellStyle name="Акцент5 3" xfId="870"/>
    <cellStyle name="Акцент5 3 2" xfId="2778"/>
    <cellStyle name="Акцент5 3 3" xfId="2779"/>
    <cellStyle name="Акцент5 3 4" xfId="2780"/>
    <cellStyle name="Акцент5 3 5" xfId="2781"/>
    <cellStyle name="Акцент5 4" xfId="871"/>
    <cellStyle name="Акцент5 4 2" xfId="2782"/>
    <cellStyle name="Акцент5 4 3" xfId="2783"/>
    <cellStyle name="Акцент5 4 4" xfId="2784"/>
    <cellStyle name="Акцент5 4 5" xfId="2785"/>
    <cellStyle name="Акцент5 4_т.1.15.3." xfId="2786"/>
    <cellStyle name="Акцент5 5" xfId="872"/>
    <cellStyle name="Акцент5 5 2" xfId="2787"/>
    <cellStyle name="Акцент5 5 3" xfId="2788"/>
    <cellStyle name="Акцент5 5 4" xfId="2789"/>
    <cellStyle name="Акцент5 6" xfId="873"/>
    <cellStyle name="Акцент5 6 2" xfId="2790"/>
    <cellStyle name="Акцент5 6 3" xfId="2791"/>
    <cellStyle name="Акцент5 6 4" xfId="2792"/>
    <cellStyle name="Акцент5 7" xfId="874"/>
    <cellStyle name="Акцент5 7 2" xfId="2793"/>
    <cellStyle name="Акцент5 7 3" xfId="2794"/>
    <cellStyle name="Акцент5 7 4" xfId="2795"/>
    <cellStyle name="Акцент5 8" xfId="875"/>
    <cellStyle name="Акцент5 8 2" xfId="2796"/>
    <cellStyle name="Акцент5 8 3" xfId="2797"/>
    <cellStyle name="Акцент5 8 4" xfId="2798"/>
    <cellStyle name="Акцент5 9" xfId="876"/>
    <cellStyle name="Акцент5 9 2" xfId="2799"/>
    <cellStyle name="Акцент5 9 3" xfId="2800"/>
    <cellStyle name="Акцент5 9 4" xfId="2801"/>
    <cellStyle name="Акцент6 10" xfId="2802"/>
    <cellStyle name="Акцент6 10 2" xfId="2803"/>
    <cellStyle name="Акцент6 10 3" xfId="2804"/>
    <cellStyle name="Акцент6 10 4" xfId="2805"/>
    <cellStyle name="Акцент6 10 5" xfId="7366"/>
    <cellStyle name="Акцент6 10_1" xfId="7357"/>
    <cellStyle name="Акцент6 11" xfId="2806"/>
    <cellStyle name="Акцент6 11 2" xfId="2807"/>
    <cellStyle name="Акцент6 11 3" xfId="2808"/>
    <cellStyle name="Акцент6 11 4" xfId="2809"/>
    <cellStyle name="Акцент6 12" xfId="2810"/>
    <cellStyle name="Акцент6 12 2" xfId="2811"/>
    <cellStyle name="Акцент6 13" xfId="2812"/>
    <cellStyle name="Акцент6 13 2" xfId="2813"/>
    <cellStyle name="Акцент6 14" xfId="2814"/>
    <cellStyle name="Акцент6 2" xfId="25"/>
    <cellStyle name="Акцент6 2 2" xfId="2815"/>
    <cellStyle name="Акцент6 2 2 2" xfId="2816"/>
    <cellStyle name="Акцент6 2 2_т.1.15.3." xfId="2817"/>
    <cellStyle name="Акцент6 2 3" xfId="2818"/>
    <cellStyle name="Акцент6 2 3 2" xfId="2819"/>
    <cellStyle name="Акцент6 2 3_т.1.15.3." xfId="2820"/>
    <cellStyle name="Акцент6 2 4" xfId="2821"/>
    <cellStyle name="Акцент6 3" xfId="877"/>
    <cellStyle name="Акцент6 3 2" xfId="2822"/>
    <cellStyle name="Акцент6 3 2 2" xfId="2823"/>
    <cellStyle name="Акцент6 3 3" xfId="2824"/>
    <cellStyle name="Акцент6 3 4" xfId="2825"/>
    <cellStyle name="Акцент6 3 5" xfId="2826"/>
    <cellStyle name="Акцент6 3_т.1.15.3." xfId="2827"/>
    <cellStyle name="Акцент6 4" xfId="878"/>
    <cellStyle name="Акцент6 4 2" xfId="2828"/>
    <cellStyle name="Акцент6 4 3" xfId="2829"/>
    <cellStyle name="Акцент6 4 4" xfId="2830"/>
    <cellStyle name="Акцент6 4 5" xfId="2831"/>
    <cellStyle name="Акцент6 4 6" xfId="2832"/>
    <cellStyle name="Акцент6 4_т.1.15.3." xfId="2833"/>
    <cellStyle name="Акцент6 5" xfId="879"/>
    <cellStyle name="Акцент6 5 2" xfId="2834"/>
    <cellStyle name="Акцент6 5 3" xfId="2835"/>
    <cellStyle name="Акцент6 5 4" xfId="2836"/>
    <cellStyle name="Акцент6 6" xfId="880"/>
    <cellStyle name="Акцент6 6 2" xfId="2837"/>
    <cellStyle name="Акцент6 6 3" xfId="2838"/>
    <cellStyle name="Акцент6 6 4" xfId="2839"/>
    <cellStyle name="Акцент6 7" xfId="881"/>
    <cellStyle name="Акцент6 7 2" xfId="2840"/>
    <cellStyle name="Акцент6 7 3" xfId="2841"/>
    <cellStyle name="Акцент6 7 4" xfId="2842"/>
    <cellStyle name="Акцент6 8" xfId="882"/>
    <cellStyle name="Акцент6 8 2" xfId="2843"/>
    <cellStyle name="Акцент6 8 3" xfId="2844"/>
    <cellStyle name="Акцент6 8 4" xfId="2845"/>
    <cellStyle name="Акцент6 9" xfId="883"/>
    <cellStyle name="Акцент6 9 2" xfId="2846"/>
    <cellStyle name="Акцент6 9 3" xfId="2847"/>
    <cellStyle name="Акцент6 9 4" xfId="2848"/>
    <cellStyle name="Беззащитный" xfId="884"/>
    <cellStyle name="Ввод  10" xfId="2849"/>
    <cellStyle name="Ввод  10 2" xfId="2850"/>
    <cellStyle name="Ввод  10 2 2" xfId="2851"/>
    <cellStyle name="Ввод  10 2 3" xfId="2852"/>
    <cellStyle name="Ввод  10 3" xfId="2853"/>
    <cellStyle name="Ввод  10 3 2" xfId="2854"/>
    <cellStyle name="Ввод  10 3 3" xfId="2855"/>
    <cellStyle name="Ввод  10 4" xfId="2856"/>
    <cellStyle name="Ввод  10 4 2" xfId="2857"/>
    <cellStyle name="Ввод  10 4 3" xfId="2858"/>
    <cellStyle name="Ввод  10 5" xfId="2859"/>
    <cellStyle name="Ввод  10 6" xfId="2860"/>
    <cellStyle name="Ввод  10 7" xfId="7355"/>
    <cellStyle name="Ввод  10_1" xfId="7356"/>
    <cellStyle name="Ввод  11" xfId="2861"/>
    <cellStyle name="Ввод  11 2" xfId="2862"/>
    <cellStyle name="Ввод  11 2 2" xfId="2863"/>
    <cellStyle name="Ввод  11 2 3" xfId="2864"/>
    <cellStyle name="Ввод  11 3" xfId="2865"/>
    <cellStyle name="Ввод  11 3 2" xfId="2866"/>
    <cellStyle name="Ввод  11 3 3" xfId="2867"/>
    <cellStyle name="Ввод  11 4" xfId="2868"/>
    <cellStyle name="Ввод  11 4 2" xfId="2869"/>
    <cellStyle name="Ввод  11 4 3" xfId="2870"/>
    <cellStyle name="Ввод  11 5" xfId="2871"/>
    <cellStyle name="Ввод  11 6" xfId="2872"/>
    <cellStyle name="Ввод  12" xfId="2873"/>
    <cellStyle name="Ввод  12 2" xfId="2874"/>
    <cellStyle name="Ввод  12 2 2" xfId="2875"/>
    <cellStyle name="Ввод  12 2 3" xfId="2876"/>
    <cellStyle name="Ввод  12 3" xfId="2877"/>
    <cellStyle name="Ввод  12 4" xfId="2878"/>
    <cellStyle name="Ввод  13" xfId="2879"/>
    <cellStyle name="Ввод  13 2" xfId="2880"/>
    <cellStyle name="Ввод  13 2 2" xfId="2881"/>
    <cellStyle name="Ввод  13 2 3" xfId="2882"/>
    <cellStyle name="Ввод  13 3" xfId="2883"/>
    <cellStyle name="Ввод  13 4" xfId="2884"/>
    <cellStyle name="Ввод  14" xfId="2885"/>
    <cellStyle name="Ввод  14 2" xfId="2886"/>
    <cellStyle name="Ввод  14 3" xfId="2887"/>
    <cellStyle name="Ввод  2" xfId="26"/>
    <cellStyle name="Ввод  2 2" xfId="2888"/>
    <cellStyle name="Ввод  2 2 2" xfId="2889"/>
    <cellStyle name="Ввод  2 2 3" xfId="2890"/>
    <cellStyle name="Ввод  2 2 4" xfId="2891"/>
    <cellStyle name="Ввод  2 2_т.1.15.3." xfId="2892"/>
    <cellStyle name="Ввод  2 3" xfId="2893"/>
    <cellStyle name="Ввод  2 3 2" xfId="2894"/>
    <cellStyle name="Ввод  2 3 3" xfId="2895"/>
    <cellStyle name="Ввод  2 3 4" xfId="2896"/>
    <cellStyle name="Ввод  2 3_т.1.15.3." xfId="2897"/>
    <cellStyle name="Ввод  2 4" xfId="2898"/>
    <cellStyle name="Ввод  2 4 2" xfId="2899"/>
    <cellStyle name="Ввод  2 4 3" xfId="2900"/>
    <cellStyle name="Ввод  2 5" xfId="2901"/>
    <cellStyle name="Ввод  2 5 2" xfId="2902"/>
    <cellStyle name="Ввод  2 5 3" xfId="2903"/>
    <cellStyle name="Ввод  3" xfId="885"/>
    <cellStyle name="Ввод  3 2" xfId="2904"/>
    <cellStyle name="Ввод  3 2 2" xfId="2905"/>
    <cellStyle name="Ввод  3 2 3" xfId="2906"/>
    <cellStyle name="Ввод  3 2 4" xfId="2907"/>
    <cellStyle name="Ввод  3 3" xfId="2908"/>
    <cellStyle name="Ввод  3 3 2" xfId="2909"/>
    <cellStyle name="Ввод  3 3 3" xfId="2910"/>
    <cellStyle name="Ввод  3 3_т.1.15.3." xfId="2911"/>
    <cellStyle name="Ввод  3 4" xfId="2912"/>
    <cellStyle name="Ввод  3 4 2" xfId="2913"/>
    <cellStyle name="Ввод  3 4 3" xfId="2914"/>
    <cellStyle name="Ввод  3 5" xfId="2915"/>
    <cellStyle name="Ввод  3 5 2" xfId="2916"/>
    <cellStyle name="Ввод  3 5 3" xfId="2917"/>
    <cellStyle name="Ввод  3 6" xfId="2918"/>
    <cellStyle name="Ввод  3_т.1.15.3." xfId="2919"/>
    <cellStyle name="Ввод  4" xfId="886"/>
    <cellStyle name="Ввод  4 2" xfId="2920"/>
    <cellStyle name="Ввод  4 2 2" xfId="2921"/>
    <cellStyle name="Ввод  4 2 3" xfId="2922"/>
    <cellStyle name="Ввод  4 3" xfId="2923"/>
    <cellStyle name="Ввод  4 3 2" xfId="2924"/>
    <cellStyle name="Ввод  4 3 3" xfId="2925"/>
    <cellStyle name="Ввод  4 4" xfId="2926"/>
    <cellStyle name="Ввод  4 4 2" xfId="2927"/>
    <cellStyle name="Ввод  4 4 3" xfId="2928"/>
    <cellStyle name="Ввод  4 5" xfId="2929"/>
    <cellStyle name="Ввод  4 5 2" xfId="2930"/>
    <cellStyle name="Ввод  4 5 3" xfId="2931"/>
    <cellStyle name="Ввод  4 6" xfId="2932"/>
    <cellStyle name="Ввод  4 7" xfId="2933"/>
    <cellStyle name="Ввод  4_т.1.15.3." xfId="2934"/>
    <cellStyle name="Ввод  5" xfId="887"/>
    <cellStyle name="Ввод  5 2" xfId="2935"/>
    <cellStyle name="Ввод  5 2 2" xfId="2936"/>
    <cellStyle name="Ввод  5 2 3" xfId="2937"/>
    <cellStyle name="Ввод  5 3" xfId="2938"/>
    <cellStyle name="Ввод  5 3 2" xfId="2939"/>
    <cellStyle name="Ввод  5 3 3" xfId="2940"/>
    <cellStyle name="Ввод  5 4" xfId="2941"/>
    <cellStyle name="Ввод  5 4 2" xfId="2942"/>
    <cellStyle name="Ввод  5 4 3" xfId="2943"/>
    <cellStyle name="Ввод  5 5" xfId="2944"/>
    <cellStyle name="Ввод  5 6" xfId="2945"/>
    <cellStyle name="Ввод  6" xfId="888"/>
    <cellStyle name="Ввод  6 2" xfId="2946"/>
    <cellStyle name="Ввод  6 2 2" xfId="2947"/>
    <cellStyle name="Ввод  6 2 3" xfId="2948"/>
    <cellStyle name="Ввод  6 3" xfId="2949"/>
    <cellStyle name="Ввод  6 3 2" xfId="2950"/>
    <cellStyle name="Ввод  6 3 3" xfId="2951"/>
    <cellStyle name="Ввод  6 4" xfId="2952"/>
    <cellStyle name="Ввод  6 4 2" xfId="2953"/>
    <cellStyle name="Ввод  6 4 3" xfId="2954"/>
    <cellStyle name="Ввод  6 5" xfId="2955"/>
    <cellStyle name="Ввод  6 6" xfId="2956"/>
    <cellStyle name="Ввод  7" xfId="889"/>
    <cellStyle name="Ввод  7 2" xfId="2957"/>
    <cellStyle name="Ввод  7 2 2" xfId="2958"/>
    <cellStyle name="Ввод  7 2 3" xfId="2959"/>
    <cellStyle name="Ввод  7 3" xfId="2960"/>
    <cellStyle name="Ввод  7 3 2" xfId="2961"/>
    <cellStyle name="Ввод  7 3 3" xfId="2962"/>
    <cellStyle name="Ввод  7 4" xfId="2963"/>
    <cellStyle name="Ввод  7 4 2" xfId="2964"/>
    <cellStyle name="Ввод  7 4 3" xfId="2965"/>
    <cellStyle name="Ввод  7 5" xfId="2966"/>
    <cellStyle name="Ввод  7 6" xfId="2967"/>
    <cellStyle name="Ввод  8" xfId="890"/>
    <cellStyle name="Ввод  8 2" xfId="2968"/>
    <cellStyle name="Ввод  8 2 2" xfId="2969"/>
    <cellStyle name="Ввод  8 2 3" xfId="2970"/>
    <cellStyle name="Ввод  8 3" xfId="2971"/>
    <cellStyle name="Ввод  8 3 2" xfId="2972"/>
    <cellStyle name="Ввод  8 3 3" xfId="2973"/>
    <cellStyle name="Ввод  8 4" xfId="2974"/>
    <cellStyle name="Ввод  8 4 2" xfId="2975"/>
    <cellStyle name="Ввод  8 4 3" xfId="2976"/>
    <cellStyle name="Ввод  8 5" xfId="2977"/>
    <cellStyle name="Ввод  8 6" xfId="2978"/>
    <cellStyle name="Ввод  9" xfId="891"/>
    <cellStyle name="Ввод  9 2" xfId="2979"/>
    <cellStyle name="Ввод  9 2 2" xfId="2980"/>
    <cellStyle name="Ввод  9 2 3" xfId="2981"/>
    <cellStyle name="Ввод  9 3" xfId="2982"/>
    <cellStyle name="Ввод  9 3 2" xfId="2983"/>
    <cellStyle name="Ввод  9 3 3" xfId="2984"/>
    <cellStyle name="Ввод  9 4" xfId="2985"/>
    <cellStyle name="Ввод  9 4 2" xfId="2986"/>
    <cellStyle name="Ввод  9 4 3" xfId="2987"/>
    <cellStyle name="Ввод  9 5" xfId="2988"/>
    <cellStyle name="Ввод  9 6" xfId="2989"/>
    <cellStyle name="Верно" xfId="2990"/>
    <cellStyle name="Вывод 10" xfId="2991"/>
    <cellStyle name="Вывод 10 2" xfId="2992"/>
    <cellStyle name="Вывод 10 2 2" xfId="2993"/>
    <cellStyle name="Вывод 10 2 3" xfId="2994"/>
    <cellStyle name="Вывод 10 3" xfId="2995"/>
    <cellStyle name="Вывод 10 3 2" xfId="2996"/>
    <cellStyle name="Вывод 10 3 3" xfId="2997"/>
    <cellStyle name="Вывод 10 4" xfId="2998"/>
    <cellStyle name="Вывод 10 4 2" xfId="2999"/>
    <cellStyle name="Вывод 10 4 3" xfId="3000"/>
    <cellStyle name="Вывод 10 5" xfId="3001"/>
    <cellStyle name="Вывод 10 6" xfId="3002"/>
    <cellStyle name="Вывод 10 7" xfId="7345"/>
    <cellStyle name="Вывод 10_1" xfId="7354"/>
    <cellStyle name="Вывод 11" xfId="3003"/>
    <cellStyle name="Вывод 11 2" xfId="3004"/>
    <cellStyle name="Вывод 11 2 2" xfId="3005"/>
    <cellStyle name="Вывод 11 2 3" xfId="3006"/>
    <cellStyle name="Вывод 11 3" xfId="3007"/>
    <cellStyle name="Вывод 11 3 2" xfId="3008"/>
    <cellStyle name="Вывод 11 3 3" xfId="3009"/>
    <cellStyle name="Вывод 11 4" xfId="3010"/>
    <cellStyle name="Вывод 11 4 2" xfId="3011"/>
    <cellStyle name="Вывод 11 4 3" xfId="3012"/>
    <cellStyle name="Вывод 11 5" xfId="3013"/>
    <cellStyle name="Вывод 11 6" xfId="3014"/>
    <cellStyle name="Вывод 12" xfId="3015"/>
    <cellStyle name="Вывод 12 2" xfId="3016"/>
    <cellStyle name="Вывод 12 2 2" xfId="3017"/>
    <cellStyle name="Вывод 12 2 3" xfId="3018"/>
    <cellStyle name="Вывод 12 3" xfId="3019"/>
    <cellStyle name="Вывод 12 4" xfId="3020"/>
    <cellStyle name="Вывод 13" xfId="3021"/>
    <cellStyle name="Вывод 13 2" xfId="3022"/>
    <cellStyle name="Вывод 13 2 2" xfId="3023"/>
    <cellStyle name="Вывод 13 2 3" xfId="3024"/>
    <cellStyle name="Вывод 13 3" xfId="3025"/>
    <cellStyle name="Вывод 13 4" xfId="3026"/>
    <cellStyle name="Вывод 14" xfId="3027"/>
    <cellStyle name="Вывод 14 2" xfId="3028"/>
    <cellStyle name="Вывод 14 3" xfId="3029"/>
    <cellStyle name="Вывод 2" xfId="27"/>
    <cellStyle name="Вывод 2 2" xfId="3030"/>
    <cellStyle name="Вывод 2 2 2" xfId="3031"/>
    <cellStyle name="Вывод 2 2 3" xfId="3032"/>
    <cellStyle name="Вывод 2 2 4" xfId="3033"/>
    <cellStyle name="Вывод 2 2_т.1.15.3." xfId="3034"/>
    <cellStyle name="Вывод 2 3" xfId="3035"/>
    <cellStyle name="Вывод 2 3 2" xfId="3036"/>
    <cellStyle name="Вывод 2 3 3" xfId="3037"/>
    <cellStyle name="Вывод 2 3 4" xfId="3038"/>
    <cellStyle name="Вывод 2 3_т.1.15.3." xfId="3039"/>
    <cellStyle name="Вывод 2 4" xfId="3040"/>
    <cellStyle name="Вывод 2 4 2" xfId="3041"/>
    <cellStyle name="Вывод 2 4 3" xfId="3042"/>
    <cellStyle name="Вывод 2 5" xfId="3043"/>
    <cellStyle name="Вывод 2 5 2" xfId="3044"/>
    <cellStyle name="Вывод 2 5 3" xfId="3045"/>
    <cellStyle name="Вывод 3" xfId="892"/>
    <cellStyle name="Вывод 3 2" xfId="3046"/>
    <cellStyle name="Вывод 3 2 2" xfId="3047"/>
    <cellStyle name="Вывод 3 2 3" xfId="3048"/>
    <cellStyle name="Вывод 3 2 4" xfId="3049"/>
    <cellStyle name="Вывод 3 3" xfId="3050"/>
    <cellStyle name="Вывод 3 3 2" xfId="3051"/>
    <cellStyle name="Вывод 3 3 3" xfId="3052"/>
    <cellStyle name="Вывод 3 3_т.1.15.3." xfId="3053"/>
    <cellStyle name="Вывод 3 4" xfId="3054"/>
    <cellStyle name="Вывод 3 4 2" xfId="3055"/>
    <cellStyle name="Вывод 3 4 3" xfId="3056"/>
    <cellStyle name="Вывод 3 5" xfId="3057"/>
    <cellStyle name="Вывод 3 5 2" xfId="3058"/>
    <cellStyle name="Вывод 3 5 3" xfId="3059"/>
    <cellStyle name="Вывод 3 6" xfId="3060"/>
    <cellStyle name="Вывод 3_т.1.15.3." xfId="3061"/>
    <cellStyle name="Вывод 4" xfId="893"/>
    <cellStyle name="Вывод 4 2" xfId="3062"/>
    <cellStyle name="Вывод 4 2 2" xfId="3063"/>
    <cellStyle name="Вывод 4 2 3" xfId="3064"/>
    <cellStyle name="Вывод 4 3" xfId="3065"/>
    <cellStyle name="Вывод 4 3 2" xfId="3066"/>
    <cellStyle name="Вывод 4 3 3" xfId="3067"/>
    <cellStyle name="Вывод 4 4" xfId="3068"/>
    <cellStyle name="Вывод 4 4 2" xfId="3069"/>
    <cellStyle name="Вывод 4 4 3" xfId="3070"/>
    <cellStyle name="Вывод 4 5" xfId="3071"/>
    <cellStyle name="Вывод 4 5 2" xfId="3072"/>
    <cellStyle name="Вывод 4 5 3" xfId="3073"/>
    <cellStyle name="Вывод 4 6" xfId="3074"/>
    <cellStyle name="Вывод 4 7" xfId="3075"/>
    <cellStyle name="Вывод 4_т.1.15.3." xfId="3076"/>
    <cellStyle name="Вывод 5" xfId="894"/>
    <cellStyle name="Вывод 5 2" xfId="3077"/>
    <cellStyle name="Вывод 5 2 2" xfId="3078"/>
    <cellStyle name="Вывод 5 2 3" xfId="3079"/>
    <cellStyle name="Вывод 5 3" xfId="3080"/>
    <cellStyle name="Вывод 5 3 2" xfId="3081"/>
    <cellStyle name="Вывод 5 3 3" xfId="3082"/>
    <cellStyle name="Вывод 5 4" xfId="3083"/>
    <cellStyle name="Вывод 5 4 2" xfId="3084"/>
    <cellStyle name="Вывод 5 4 3" xfId="3085"/>
    <cellStyle name="Вывод 5 5" xfId="3086"/>
    <cellStyle name="Вывод 5 6" xfId="3087"/>
    <cellStyle name="Вывод 6" xfId="895"/>
    <cellStyle name="Вывод 6 2" xfId="3088"/>
    <cellStyle name="Вывод 6 2 2" xfId="3089"/>
    <cellStyle name="Вывод 6 2 3" xfId="3090"/>
    <cellStyle name="Вывод 6 3" xfId="3091"/>
    <cellStyle name="Вывод 6 3 2" xfId="3092"/>
    <cellStyle name="Вывод 6 3 3" xfId="3093"/>
    <cellStyle name="Вывод 6 4" xfId="3094"/>
    <cellStyle name="Вывод 6 4 2" xfId="3095"/>
    <cellStyle name="Вывод 6 4 3" xfId="3096"/>
    <cellStyle name="Вывод 6 5" xfId="3097"/>
    <cellStyle name="Вывод 6 6" xfId="3098"/>
    <cellStyle name="Вывод 7" xfId="896"/>
    <cellStyle name="Вывод 7 2" xfId="3099"/>
    <cellStyle name="Вывод 7 2 2" xfId="3100"/>
    <cellStyle name="Вывод 7 2 3" xfId="3101"/>
    <cellStyle name="Вывод 7 3" xfId="3102"/>
    <cellStyle name="Вывод 7 3 2" xfId="3103"/>
    <cellStyle name="Вывод 7 3 3" xfId="3104"/>
    <cellStyle name="Вывод 7 4" xfId="3105"/>
    <cellStyle name="Вывод 7 4 2" xfId="3106"/>
    <cellStyle name="Вывод 7 4 3" xfId="3107"/>
    <cellStyle name="Вывод 7 5" xfId="3108"/>
    <cellStyle name="Вывод 7 6" xfId="3109"/>
    <cellStyle name="Вывод 8" xfId="897"/>
    <cellStyle name="Вывод 8 2" xfId="3110"/>
    <cellStyle name="Вывод 8 2 2" xfId="3111"/>
    <cellStyle name="Вывод 8 2 3" xfId="3112"/>
    <cellStyle name="Вывод 8 3" xfId="3113"/>
    <cellStyle name="Вывод 8 3 2" xfId="3114"/>
    <cellStyle name="Вывод 8 3 3" xfId="3115"/>
    <cellStyle name="Вывод 8 4" xfId="3116"/>
    <cellStyle name="Вывод 8 4 2" xfId="3117"/>
    <cellStyle name="Вывод 8 4 3" xfId="3118"/>
    <cellStyle name="Вывод 8 5" xfId="3119"/>
    <cellStyle name="Вывод 8 6" xfId="3120"/>
    <cellStyle name="Вывод 9" xfId="898"/>
    <cellStyle name="Вывод 9 2" xfId="3121"/>
    <cellStyle name="Вывод 9 2 2" xfId="3122"/>
    <cellStyle name="Вывод 9 2 3" xfId="3123"/>
    <cellStyle name="Вывод 9 3" xfId="3124"/>
    <cellStyle name="Вывод 9 3 2" xfId="3125"/>
    <cellStyle name="Вывод 9 3 3" xfId="3126"/>
    <cellStyle name="Вывод 9 4" xfId="3127"/>
    <cellStyle name="Вывод 9 4 2" xfId="3128"/>
    <cellStyle name="Вывод 9 4 3" xfId="3129"/>
    <cellStyle name="Вывод 9 5" xfId="3130"/>
    <cellStyle name="Вывод 9 6" xfId="3131"/>
    <cellStyle name="Вычисление 10" xfId="3132"/>
    <cellStyle name="Вычисление 10 2" xfId="3133"/>
    <cellStyle name="Вычисление 10 2 2" xfId="3134"/>
    <cellStyle name="Вычисление 10 2 3" xfId="3135"/>
    <cellStyle name="Вычисление 10 3" xfId="3136"/>
    <cellStyle name="Вычисление 10 3 2" xfId="3137"/>
    <cellStyle name="Вычисление 10 3 3" xfId="3138"/>
    <cellStyle name="Вычисление 10 4" xfId="3139"/>
    <cellStyle name="Вычисление 10 4 2" xfId="3140"/>
    <cellStyle name="Вычисление 10 4 3" xfId="3141"/>
    <cellStyle name="Вычисление 10 5" xfId="3142"/>
    <cellStyle name="Вычисление 10 6" xfId="3143"/>
    <cellStyle name="Вычисление 10 7" xfId="7339"/>
    <cellStyle name="Вычисление 10_1" xfId="7353"/>
    <cellStyle name="Вычисление 11" xfId="3144"/>
    <cellStyle name="Вычисление 11 2" xfId="3145"/>
    <cellStyle name="Вычисление 11 2 2" xfId="3146"/>
    <cellStyle name="Вычисление 11 2 3" xfId="3147"/>
    <cellStyle name="Вычисление 11 3" xfId="3148"/>
    <cellStyle name="Вычисление 11 3 2" xfId="3149"/>
    <cellStyle name="Вычисление 11 3 3" xfId="3150"/>
    <cellStyle name="Вычисление 11 4" xfId="3151"/>
    <cellStyle name="Вычисление 11 4 2" xfId="3152"/>
    <cellStyle name="Вычисление 11 4 3" xfId="3153"/>
    <cellStyle name="Вычисление 11 5" xfId="3154"/>
    <cellStyle name="Вычисление 11 6" xfId="3155"/>
    <cellStyle name="Вычисление 12" xfId="3156"/>
    <cellStyle name="Вычисление 12 2" xfId="3157"/>
    <cellStyle name="Вычисление 12 2 2" xfId="3158"/>
    <cellStyle name="Вычисление 12 2 3" xfId="3159"/>
    <cellStyle name="Вычисление 12 3" xfId="3160"/>
    <cellStyle name="Вычисление 12 4" xfId="3161"/>
    <cellStyle name="Вычисление 13" xfId="3162"/>
    <cellStyle name="Вычисление 13 2" xfId="3163"/>
    <cellStyle name="Вычисление 13 2 2" xfId="3164"/>
    <cellStyle name="Вычисление 13 2 3" xfId="3165"/>
    <cellStyle name="Вычисление 13 3" xfId="3166"/>
    <cellStyle name="Вычисление 13 4" xfId="3167"/>
    <cellStyle name="Вычисление 14" xfId="3168"/>
    <cellStyle name="Вычисление 14 2" xfId="3169"/>
    <cellStyle name="Вычисление 14 3" xfId="3170"/>
    <cellStyle name="Вычисление 2" xfId="28"/>
    <cellStyle name="Вычисление 2 2" xfId="3171"/>
    <cellStyle name="Вычисление 2 2 2" xfId="3172"/>
    <cellStyle name="Вычисление 2 2 3" xfId="3173"/>
    <cellStyle name="Вычисление 2 2 4" xfId="3174"/>
    <cellStyle name="Вычисление 2 2_т.1.15.3." xfId="3175"/>
    <cellStyle name="Вычисление 2 3" xfId="3176"/>
    <cellStyle name="Вычисление 2 3 2" xfId="3177"/>
    <cellStyle name="Вычисление 2 3 3" xfId="3178"/>
    <cellStyle name="Вычисление 2 3 4" xfId="3179"/>
    <cellStyle name="Вычисление 2 3_т.1.15.3." xfId="3180"/>
    <cellStyle name="Вычисление 2 4" xfId="3181"/>
    <cellStyle name="Вычисление 2 4 2" xfId="3182"/>
    <cellStyle name="Вычисление 2 4 3" xfId="3183"/>
    <cellStyle name="Вычисление 2 5" xfId="3184"/>
    <cellStyle name="Вычисление 2 5 2" xfId="3185"/>
    <cellStyle name="Вычисление 2 5 3" xfId="3186"/>
    <cellStyle name="Вычисление 3" xfId="899"/>
    <cellStyle name="Вычисление 3 2" xfId="3187"/>
    <cellStyle name="Вычисление 3 2 2" xfId="3188"/>
    <cellStyle name="Вычисление 3 2 3" xfId="3189"/>
    <cellStyle name="Вычисление 3 2 4" xfId="3190"/>
    <cellStyle name="Вычисление 3 3" xfId="3191"/>
    <cellStyle name="Вычисление 3 3 2" xfId="3192"/>
    <cellStyle name="Вычисление 3 3 3" xfId="3193"/>
    <cellStyle name="Вычисление 3 3_т.1.15.3." xfId="3194"/>
    <cellStyle name="Вычисление 3 4" xfId="3195"/>
    <cellStyle name="Вычисление 3 4 2" xfId="3196"/>
    <cellStyle name="Вычисление 3 4 3" xfId="3197"/>
    <cellStyle name="Вычисление 3 5" xfId="3198"/>
    <cellStyle name="Вычисление 3 5 2" xfId="3199"/>
    <cellStyle name="Вычисление 3 5 3" xfId="3200"/>
    <cellStyle name="Вычисление 3 6" xfId="3201"/>
    <cellStyle name="Вычисление 3_т.1.15.3." xfId="3202"/>
    <cellStyle name="Вычисление 4" xfId="900"/>
    <cellStyle name="Вычисление 4 2" xfId="3203"/>
    <cellStyle name="Вычисление 4 2 2" xfId="3204"/>
    <cellStyle name="Вычисление 4 2 3" xfId="3205"/>
    <cellStyle name="Вычисление 4 3" xfId="3206"/>
    <cellStyle name="Вычисление 4 3 2" xfId="3207"/>
    <cellStyle name="Вычисление 4 3 3" xfId="3208"/>
    <cellStyle name="Вычисление 4 4" xfId="3209"/>
    <cellStyle name="Вычисление 4 4 2" xfId="3210"/>
    <cellStyle name="Вычисление 4 4 3" xfId="3211"/>
    <cellStyle name="Вычисление 4 5" xfId="3212"/>
    <cellStyle name="Вычисление 4 5 2" xfId="3213"/>
    <cellStyle name="Вычисление 4 5 3" xfId="3214"/>
    <cellStyle name="Вычисление 4 6" xfId="3215"/>
    <cellStyle name="Вычисление 4 7" xfId="3216"/>
    <cellStyle name="Вычисление 4_т.1.15.3." xfId="3217"/>
    <cellStyle name="Вычисление 5" xfId="901"/>
    <cellStyle name="Вычисление 5 2" xfId="3218"/>
    <cellStyle name="Вычисление 5 2 2" xfId="3219"/>
    <cellStyle name="Вычисление 5 2 3" xfId="3220"/>
    <cellStyle name="Вычисление 5 3" xfId="3221"/>
    <cellStyle name="Вычисление 5 3 2" xfId="3222"/>
    <cellStyle name="Вычисление 5 3 3" xfId="3223"/>
    <cellStyle name="Вычисление 5 4" xfId="3224"/>
    <cellStyle name="Вычисление 5 4 2" xfId="3225"/>
    <cellStyle name="Вычисление 5 4 3" xfId="3226"/>
    <cellStyle name="Вычисление 5 5" xfId="3227"/>
    <cellStyle name="Вычисление 5 6" xfId="3228"/>
    <cellStyle name="Вычисление 6" xfId="902"/>
    <cellStyle name="Вычисление 6 2" xfId="3229"/>
    <cellStyle name="Вычисление 6 2 2" xfId="3230"/>
    <cellStyle name="Вычисление 6 2 3" xfId="3231"/>
    <cellStyle name="Вычисление 6 3" xfId="3232"/>
    <cellStyle name="Вычисление 6 3 2" xfId="3233"/>
    <cellStyle name="Вычисление 6 3 3" xfId="3234"/>
    <cellStyle name="Вычисление 6 4" xfId="3235"/>
    <cellStyle name="Вычисление 6 4 2" xfId="3236"/>
    <cellStyle name="Вычисление 6 4 3" xfId="3237"/>
    <cellStyle name="Вычисление 6 5" xfId="3238"/>
    <cellStyle name="Вычисление 6 6" xfId="3239"/>
    <cellStyle name="Вычисление 7" xfId="903"/>
    <cellStyle name="Вычисление 7 2" xfId="3240"/>
    <cellStyle name="Вычисление 7 2 2" xfId="3241"/>
    <cellStyle name="Вычисление 7 2 3" xfId="3242"/>
    <cellStyle name="Вычисление 7 3" xfId="3243"/>
    <cellStyle name="Вычисление 7 3 2" xfId="3244"/>
    <cellStyle name="Вычисление 7 3 3" xfId="3245"/>
    <cellStyle name="Вычисление 7 4" xfId="3246"/>
    <cellStyle name="Вычисление 7 4 2" xfId="3247"/>
    <cellStyle name="Вычисление 7 4 3" xfId="3248"/>
    <cellStyle name="Вычисление 7 5" xfId="3249"/>
    <cellStyle name="Вычисление 7 6" xfId="3250"/>
    <cellStyle name="Вычисление 8" xfId="904"/>
    <cellStyle name="Вычисление 8 2" xfId="3251"/>
    <cellStyle name="Вычисление 8 2 2" xfId="3252"/>
    <cellStyle name="Вычисление 8 2 3" xfId="3253"/>
    <cellStyle name="Вычисление 8 3" xfId="3254"/>
    <cellStyle name="Вычисление 8 3 2" xfId="3255"/>
    <cellStyle name="Вычисление 8 3 3" xfId="3256"/>
    <cellStyle name="Вычисление 8 4" xfId="3257"/>
    <cellStyle name="Вычисление 8 4 2" xfId="3258"/>
    <cellStyle name="Вычисление 8 4 3" xfId="3259"/>
    <cellStyle name="Вычисление 8 5" xfId="3260"/>
    <cellStyle name="Вычисление 8 6" xfId="3261"/>
    <cellStyle name="Вычисление 9" xfId="905"/>
    <cellStyle name="Вычисление 9 2" xfId="3262"/>
    <cellStyle name="Вычисление 9 2 2" xfId="3263"/>
    <cellStyle name="Вычисление 9 2 3" xfId="3264"/>
    <cellStyle name="Вычисление 9 3" xfId="3265"/>
    <cellStyle name="Вычисление 9 3 2" xfId="3266"/>
    <cellStyle name="Вычисление 9 3 3" xfId="3267"/>
    <cellStyle name="Вычисление 9 4" xfId="3268"/>
    <cellStyle name="Вычисление 9 4 2" xfId="3269"/>
    <cellStyle name="Вычисление 9 4 3" xfId="3270"/>
    <cellStyle name="Вычисление 9 5" xfId="3271"/>
    <cellStyle name="Вычисление 9 6" xfId="3272"/>
    <cellStyle name="Гиперссылка" xfId="5978" builtinId="8" customBuiltin="1"/>
    <cellStyle name="Гиперссылка 2" xfId="906"/>
    <cellStyle name="Гиперссылка 2 2" xfId="1331"/>
    <cellStyle name="Гиперссылка 2 2 2" xfId="5134"/>
    <cellStyle name="Гиперссылка 2 2 2 2" xfId="5988"/>
    <cellStyle name="Гиперссылка 2 2 2_1" xfId="7352"/>
    <cellStyle name="Гиперссылка 2_т.1.15.3." xfId="3273"/>
    <cellStyle name="Гиперссылка 3" xfId="7333"/>
    <cellStyle name="Гиперссылка 4" xfId="1332"/>
    <cellStyle name="Гиперссылка 4 6" xfId="5145"/>
    <cellStyle name="Гиперссылка 5" xfId="5979"/>
    <cellStyle name="ДАТА" xfId="907"/>
    <cellStyle name="ДАТА 2" xfId="908"/>
    <cellStyle name="ДАТА 3" xfId="909"/>
    <cellStyle name="ДАТА 4" xfId="910"/>
    <cellStyle name="ДАТА 5" xfId="911"/>
    <cellStyle name="ДАТА 6" xfId="912"/>
    <cellStyle name="ДАТА 7" xfId="913"/>
    <cellStyle name="ДАТА 8" xfId="914"/>
    <cellStyle name="Денежный 2" xfId="915"/>
    <cellStyle name="Денежный 2 2" xfId="3274"/>
    <cellStyle name="Денежный 2 3" xfId="3275"/>
    <cellStyle name="Денежный 2 4" xfId="3276"/>
    <cellStyle name="Денежный 2 5" xfId="3277"/>
    <cellStyle name="Денежный 2 6" xfId="5135"/>
    <cellStyle name="Денежный 2_Пр1 Корректировки ПРi" xfId="5064"/>
    <cellStyle name="Денежный 3" xfId="3278"/>
    <cellStyle name="Є" xfId="3279"/>
    <cellStyle name="Є_x0004_" xfId="3280"/>
    <cellStyle name="Є 2" xfId="3281"/>
    <cellStyle name="Є 3" xfId="3282"/>
    <cellStyle name="Є 4" xfId="3283"/>
    <cellStyle name="ЄЀЄЄЄ" xfId="3284"/>
    <cellStyle name="ЄЄ" xfId="3285"/>
    <cellStyle name="ЄЄ_x0004_" xfId="3286"/>
    <cellStyle name="ЄЄ 2" xfId="3287"/>
    <cellStyle name="ЄЄ_x0004_ 2" xfId="3288"/>
    <cellStyle name="ЄЄ 2 2" xfId="3289"/>
    <cellStyle name="ЄЄ_x0004_ 2 2" xfId="3290"/>
    <cellStyle name="ЄЄ 2 3" xfId="3291"/>
    <cellStyle name="ЄЄ_x0004_ 2 3" xfId="3292"/>
    <cellStyle name="ЄЄ 2 4" xfId="3293"/>
    <cellStyle name="ЄЄ_x0004_ 2 4" xfId="3294"/>
    <cellStyle name="ЄЄ 3" xfId="3295"/>
    <cellStyle name="ЄЄ_x0004_ 3" xfId="3296"/>
    <cellStyle name="ЄЄ 3 2" xfId="3297"/>
    <cellStyle name="ЄЄ_x0004_ 3 2" xfId="3298"/>
    <cellStyle name="ЄЄ 3 3" xfId="3299"/>
    <cellStyle name="ЄЄ_x0004_ 3 3" xfId="3300"/>
    <cellStyle name="ЄЄ 3 4" xfId="3301"/>
    <cellStyle name="ЄЄ_x0004_ 3 4" xfId="3302"/>
    <cellStyle name="ЄЄ 4" xfId="3303"/>
    <cellStyle name="ЄЄ_x0004_ 4" xfId="3304"/>
    <cellStyle name="ЄЄ 4 2" xfId="3305"/>
    <cellStyle name="ЄЄ_x0004_ 4 2" xfId="3306"/>
    <cellStyle name="ЄЄ 4 3" xfId="3307"/>
    <cellStyle name="ЄЄ_x0004_ 4 3" xfId="3308"/>
    <cellStyle name="ЄЄ 4 4" xfId="3309"/>
    <cellStyle name="ЄЄ_x0004_ 4 4" xfId="3310"/>
    <cellStyle name="ЄЄ 5" xfId="3311"/>
    <cellStyle name="ЄЄ_x0004_ 5" xfId="3312"/>
    <cellStyle name="ЄЄ 5 2" xfId="3313"/>
    <cellStyle name="ЄЄ_x0004_ 5 2" xfId="3314"/>
    <cellStyle name="ЄЄ 5 3" xfId="3315"/>
    <cellStyle name="ЄЄ_x0004_ 5 3" xfId="3316"/>
    <cellStyle name="ЄЄ 5 4" xfId="3317"/>
    <cellStyle name="ЄЄ_x0004_ 5 4" xfId="3318"/>
    <cellStyle name="ЄЄ_x0004_ 6" xfId="3319"/>
    <cellStyle name="ЄЄ_x0004_ 7" xfId="3320"/>
    <cellStyle name="ЄЄ_x0004_ 8" xfId="3321"/>
    <cellStyle name="ЄЄЀЄ" xfId="3322"/>
    <cellStyle name="ЄЄЄ_x0004_" xfId="3323"/>
    <cellStyle name="ЄЄ_x0004_Є_x0004_" xfId="3324"/>
    <cellStyle name="ЄЄЄ 2" xfId="3325"/>
    <cellStyle name="ЄЄЄ_x0004_ 2" xfId="3326"/>
    <cellStyle name="ЄЄЄ 3" xfId="3327"/>
    <cellStyle name="ЄЄЄ_x0004_ 3" xfId="3328"/>
    <cellStyle name="ЄЄЄ 4" xfId="3329"/>
    <cellStyle name="ЄЄЄ_x0004_ 4" xfId="3330"/>
    <cellStyle name="ЄЄЄ 5" xfId="3331"/>
    <cellStyle name="ЄЄЄ_x0004_ 5" xfId="3332"/>
    <cellStyle name="ЄЄЄЄ_x0004_" xfId="3333"/>
    <cellStyle name="ЄЄЄЄ 2" xfId="3334"/>
    <cellStyle name="ЄЄЄЄ_x0004_ 2" xfId="3335"/>
    <cellStyle name="ЄЄЄЄ 3" xfId="3336"/>
    <cellStyle name="ЄЄЄЄ_x0004_ 3" xfId="3337"/>
    <cellStyle name="ЄЄЄЄ 4" xfId="3338"/>
    <cellStyle name="ЄЄЄЄ_x0004_ 4" xfId="3339"/>
    <cellStyle name="ЄЄЄЄ 5" xfId="3340"/>
    <cellStyle name="ЄЄЄЄ_x0004_ 5" xfId="3341"/>
    <cellStyle name="ЄЄЄЄЄ" xfId="3342"/>
    <cellStyle name="ЄЄЄЄЄ_x0004_" xfId="3343"/>
    <cellStyle name="ЄЄЄЄЄ 2" xfId="3344"/>
    <cellStyle name="ЄЄЄЄЄ_x0004_ 2" xfId="3345"/>
    <cellStyle name="ЄЄЄЄЄ 3" xfId="3346"/>
    <cellStyle name="ЄЄЄЄЄ 4" xfId="3347"/>
    <cellStyle name="ЄЄЄЄ_x0004_ЄЄЄ" xfId="3348"/>
    <cellStyle name="ЄЄЄЄ_x0004_ЄЄЄ 2" xfId="3349"/>
    <cellStyle name="ЄЄЄЄЄ_x0004_ЄЄЄ" xfId="3350"/>
    <cellStyle name="ЄЄЄЄЄ_x0004_ЄЄЄ 2" xfId="3351"/>
    <cellStyle name="ЄЄ_x0004_ЄЄЄЄЄЄЄ" xfId="3352"/>
    <cellStyle name="ЄЄ_x0004_ЄЄЄЄЄЄЄ 2" xfId="3353"/>
    <cellStyle name="Заголовок" xfId="916"/>
    <cellStyle name="Заголовок 1 10" xfId="3354"/>
    <cellStyle name="Заголовок 1 10 2" xfId="3355"/>
    <cellStyle name="Заголовок 1 10 3" xfId="3356"/>
    <cellStyle name="Заголовок 1 10 4" xfId="3357"/>
    <cellStyle name="Заголовок 1 10 5" xfId="7330"/>
    <cellStyle name="Заголовок 1 10_1" xfId="7351"/>
    <cellStyle name="Заголовок 1 11" xfId="3358"/>
    <cellStyle name="Заголовок 1 11 2" xfId="3359"/>
    <cellStyle name="Заголовок 1 11 3" xfId="3360"/>
    <cellStyle name="Заголовок 1 11 4" xfId="3361"/>
    <cellStyle name="Заголовок 1 12" xfId="3362"/>
    <cellStyle name="Заголовок 1 12 2" xfId="3363"/>
    <cellStyle name="Заголовок 1 13" xfId="3364"/>
    <cellStyle name="Заголовок 1 13 2" xfId="3365"/>
    <cellStyle name="Заголовок 1 14" xfId="3366"/>
    <cellStyle name="Заголовок 1 2" xfId="29"/>
    <cellStyle name="Заголовок 1 2 2" xfId="3367"/>
    <cellStyle name="Заголовок 1 2 2 2" xfId="3368"/>
    <cellStyle name="Заголовок 1 2 2_т.1.15.3." xfId="3369"/>
    <cellStyle name="Заголовок 1 2 3" xfId="3370"/>
    <cellStyle name="Заголовок 1 2 4" xfId="3371"/>
    <cellStyle name="Заголовок 1 3" xfId="918"/>
    <cellStyle name="Заголовок 1 3 2" xfId="3372"/>
    <cellStyle name="Заголовок 1 3 2 2" xfId="3373"/>
    <cellStyle name="Заголовок 1 3 3" xfId="3374"/>
    <cellStyle name="Заголовок 1 3 4" xfId="3375"/>
    <cellStyle name="Заголовок 1 3 5" xfId="3376"/>
    <cellStyle name="Заголовок 1 3_т.1.15.3." xfId="3377"/>
    <cellStyle name="Заголовок 1 4" xfId="919"/>
    <cellStyle name="Заголовок 1 4 2" xfId="3378"/>
    <cellStyle name="Заголовок 1 4 3" xfId="3379"/>
    <cellStyle name="Заголовок 1 4 4" xfId="3380"/>
    <cellStyle name="Заголовок 1 4 5" xfId="3381"/>
    <cellStyle name="Заголовок 1 4 6" xfId="3382"/>
    <cellStyle name="Заголовок 1 4_т.1.15.3." xfId="3383"/>
    <cellStyle name="Заголовок 1 5" xfId="920"/>
    <cellStyle name="Заголовок 1 5 2" xfId="3384"/>
    <cellStyle name="Заголовок 1 5 3" xfId="3385"/>
    <cellStyle name="Заголовок 1 5 4" xfId="3386"/>
    <cellStyle name="Заголовок 1 6" xfId="921"/>
    <cellStyle name="Заголовок 1 6 2" xfId="3387"/>
    <cellStyle name="Заголовок 1 6 3" xfId="3388"/>
    <cellStyle name="Заголовок 1 6 4" xfId="3389"/>
    <cellStyle name="Заголовок 1 7" xfId="922"/>
    <cellStyle name="Заголовок 1 7 2" xfId="3390"/>
    <cellStyle name="Заголовок 1 7 3" xfId="3391"/>
    <cellStyle name="Заголовок 1 7 4" xfId="3392"/>
    <cellStyle name="Заголовок 1 8" xfId="923"/>
    <cellStyle name="Заголовок 1 8 2" xfId="3393"/>
    <cellStyle name="Заголовок 1 8 3" xfId="3394"/>
    <cellStyle name="Заголовок 1 8 4" xfId="3395"/>
    <cellStyle name="Заголовок 1 9" xfId="924"/>
    <cellStyle name="Заголовок 1 9 2" xfId="3396"/>
    <cellStyle name="Заголовок 1 9 3" xfId="3397"/>
    <cellStyle name="Заголовок 1 9 4" xfId="3398"/>
    <cellStyle name="Заголовок 2 10" xfId="3399"/>
    <cellStyle name="Заголовок 2 10 2" xfId="3400"/>
    <cellStyle name="Заголовок 2 10 3" xfId="3401"/>
    <cellStyle name="Заголовок 2 10 4" xfId="3402"/>
    <cellStyle name="Заголовок 2 10 5" xfId="7327"/>
    <cellStyle name="Заголовок 2 10_1" xfId="7350"/>
    <cellStyle name="Заголовок 2 11" xfId="3403"/>
    <cellStyle name="Заголовок 2 11 2" xfId="3404"/>
    <cellStyle name="Заголовок 2 11 3" xfId="3405"/>
    <cellStyle name="Заголовок 2 11 4" xfId="3406"/>
    <cellStyle name="Заголовок 2 12" xfId="3407"/>
    <cellStyle name="Заголовок 2 12 2" xfId="3408"/>
    <cellStyle name="Заголовок 2 13" xfId="3409"/>
    <cellStyle name="Заголовок 2 13 2" xfId="3410"/>
    <cellStyle name="Заголовок 2 14" xfId="3411"/>
    <cellStyle name="Заголовок 2 2" xfId="30"/>
    <cellStyle name="Заголовок 2 2 2" xfId="3412"/>
    <cellStyle name="Заголовок 2 2 2 2" xfId="3413"/>
    <cellStyle name="Заголовок 2 2 2_т.1.15.3." xfId="3414"/>
    <cellStyle name="Заголовок 2 2 3" xfId="3415"/>
    <cellStyle name="Заголовок 2 2 4" xfId="3416"/>
    <cellStyle name="Заголовок 2 3" xfId="925"/>
    <cellStyle name="Заголовок 2 3 2" xfId="3417"/>
    <cellStyle name="Заголовок 2 3 2 2" xfId="3418"/>
    <cellStyle name="Заголовок 2 3 3" xfId="3419"/>
    <cellStyle name="Заголовок 2 3 4" xfId="3420"/>
    <cellStyle name="Заголовок 2 3 5" xfId="3421"/>
    <cellStyle name="Заголовок 2 3_т.1.15.3." xfId="3422"/>
    <cellStyle name="Заголовок 2 4" xfId="926"/>
    <cellStyle name="Заголовок 2 4 2" xfId="3423"/>
    <cellStyle name="Заголовок 2 4 3" xfId="3424"/>
    <cellStyle name="Заголовок 2 4 4" xfId="3425"/>
    <cellStyle name="Заголовок 2 4 5" xfId="3426"/>
    <cellStyle name="Заголовок 2 4 6" xfId="3427"/>
    <cellStyle name="Заголовок 2 4_т.1.15.3." xfId="3428"/>
    <cellStyle name="Заголовок 2 5" xfId="927"/>
    <cellStyle name="Заголовок 2 5 2" xfId="3429"/>
    <cellStyle name="Заголовок 2 5 3" xfId="3430"/>
    <cellStyle name="Заголовок 2 5 4" xfId="3431"/>
    <cellStyle name="Заголовок 2 6" xfId="928"/>
    <cellStyle name="Заголовок 2 6 2" xfId="3432"/>
    <cellStyle name="Заголовок 2 6 3" xfId="3433"/>
    <cellStyle name="Заголовок 2 6 4" xfId="3434"/>
    <cellStyle name="Заголовок 2 7" xfId="929"/>
    <cellStyle name="Заголовок 2 7 2" xfId="3435"/>
    <cellStyle name="Заголовок 2 7 3" xfId="3436"/>
    <cellStyle name="Заголовок 2 7 4" xfId="3437"/>
    <cellStyle name="Заголовок 2 8" xfId="930"/>
    <cellStyle name="Заголовок 2 8 2" xfId="3438"/>
    <cellStyle name="Заголовок 2 8 3" xfId="3439"/>
    <cellStyle name="Заголовок 2 8 4" xfId="3440"/>
    <cellStyle name="Заголовок 2 9" xfId="931"/>
    <cellStyle name="Заголовок 2 9 2" xfId="3441"/>
    <cellStyle name="Заголовок 2 9 3" xfId="3442"/>
    <cellStyle name="Заголовок 2 9 4" xfId="3443"/>
    <cellStyle name="Заголовок 3 10" xfId="3444"/>
    <cellStyle name="Заголовок 3 10 2" xfId="3445"/>
    <cellStyle name="Заголовок 3 10 3" xfId="3446"/>
    <cellStyle name="Заголовок 3 10 4" xfId="3447"/>
    <cellStyle name="Заголовок 3 10 5" xfId="7323"/>
    <cellStyle name="Заголовок 3 10_1" xfId="7349"/>
    <cellStyle name="Заголовок 3 11" xfId="3448"/>
    <cellStyle name="Заголовок 3 11 2" xfId="3449"/>
    <cellStyle name="Заголовок 3 11 3" xfId="3450"/>
    <cellStyle name="Заголовок 3 11 4" xfId="3451"/>
    <cellStyle name="Заголовок 3 12" xfId="3452"/>
    <cellStyle name="Заголовок 3 12 2" xfId="3453"/>
    <cellStyle name="Заголовок 3 13" xfId="3454"/>
    <cellStyle name="Заголовок 3 13 2" xfId="3455"/>
    <cellStyle name="Заголовок 3 14" xfId="3456"/>
    <cellStyle name="Заголовок 3 2" xfId="31"/>
    <cellStyle name="Заголовок 3 2 2" xfId="3457"/>
    <cellStyle name="Заголовок 3 2 2 2" xfId="3458"/>
    <cellStyle name="Заголовок 3 2 2_т.1.15.3." xfId="3459"/>
    <cellStyle name="Заголовок 3 2 3" xfId="3460"/>
    <cellStyle name="Заголовок 3 2 4" xfId="3461"/>
    <cellStyle name="Заголовок 3 3" xfId="932"/>
    <cellStyle name="Заголовок 3 3 2" xfId="3462"/>
    <cellStyle name="Заголовок 3 3 2 2" xfId="3463"/>
    <cellStyle name="Заголовок 3 3 3" xfId="3464"/>
    <cellStyle name="Заголовок 3 3 4" xfId="3465"/>
    <cellStyle name="Заголовок 3 3 5" xfId="3466"/>
    <cellStyle name="Заголовок 3 3_т.1.15.3." xfId="3467"/>
    <cellStyle name="Заголовок 3 4" xfId="933"/>
    <cellStyle name="Заголовок 3 4 2" xfId="3468"/>
    <cellStyle name="Заголовок 3 4 3" xfId="3469"/>
    <cellStyle name="Заголовок 3 4 4" xfId="3470"/>
    <cellStyle name="Заголовок 3 4 5" xfId="3471"/>
    <cellStyle name="Заголовок 3 4 6" xfId="3472"/>
    <cellStyle name="Заголовок 3 4_т.1.15.3." xfId="3473"/>
    <cellStyle name="Заголовок 3 5" xfId="934"/>
    <cellStyle name="Заголовок 3 5 2" xfId="3474"/>
    <cellStyle name="Заголовок 3 5 3" xfId="3475"/>
    <cellStyle name="Заголовок 3 5 4" xfId="3476"/>
    <cellStyle name="Заголовок 3 6" xfId="935"/>
    <cellStyle name="Заголовок 3 6 2" xfId="3477"/>
    <cellStyle name="Заголовок 3 6 3" xfId="3478"/>
    <cellStyle name="Заголовок 3 6 4" xfId="3479"/>
    <cellStyle name="Заголовок 3 7" xfId="936"/>
    <cellStyle name="Заголовок 3 7 2" xfId="3480"/>
    <cellStyle name="Заголовок 3 7 3" xfId="3481"/>
    <cellStyle name="Заголовок 3 7 4" xfId="3482"/>
    <cellStyle name="Заголовок 3 8" xfId="937"/>
    <cellStyle name="Заголовок 3 8 2" xfId="3483"/>
    <cellStyle name="Заголовок 3 8 3" xfId="3484"/>
    <cellStyle name="Заголовок 3 8 4" xfId="3485"/>
    <cellStyle name="Заголовок 3 9" xfId="938"/>
    <cellStyle name="Заголовок 3 9 2" xfId="3486"/>
    <cellStyle name="Заголовок 3 9 3" xfId="3487"/>
    <cellStyle name="Заголовок 3 9 4" xfId="3488"/>
    <cellStyle name="Заголовок 4 10" xfId="3489"/>
    <cellStyle name="Заголовок 4 10 2" xfId="3490"/>
    <cellStyle name="Заголовок 4 10 3" xfId="3491"/>
    <cellStyle name="Заголовок 4 10 4" xfId="3492"/>
    <cellStyle name="Заголовок 4 10 5" xfId="7322"/>
    <cellStyle name="Заголовок 4 10_1" xfId="7348"/>
    <cellStyle name="Заголовок 4 11" xfId="3493"/>
    <cellStyle name="Заголовок 4 11 2" xfId="3494"/>
    <cellStyle name="Заголовок 4 11 3" xfId="3495"/>
    <cellStyle name="Заголовок 4 11 4" xfId="3496"/>
    <cellStyle name="Заголовок 4 12" xfId="3497"/>
    <cellStyle name="Заголовок 4 12 2" xfId="3498"/>
    <cellStyle name="Заголовок 4 13" xfId="3499"/>
    <cellStyle name="Заголовок 4 13 2" xfId="3500"/>
    <cellStyle name="Заголовок 4 14" xfId="3501"/>
    <cellStyle name="Заголовок 4 2" xfId="32"/>
    <cellStyle name="Заголовок 4 2 2" xfId="3502"/>
    <cellStyle name="Заголовок 4 2 2 2" xfId="3503"/>
    <cellStyle name="Заголовок 4 2 2_т.1.15.3." xfId="3504"/>
    <cellStyle name="Заголовок 4 2 3" xfId="3505"/>
    <cellStyle name="Заголовок 4 2 4" xfId="3506"/>
    <cellStyle name="Заголовок 4 3" xfId="939"/>
    <cellStyle name="Заголовок 4 3 2" xfId="3507"/>
    <cellStyle name="Заголовок 4 3 2 2" xfId="3508"/>
    <cellStyle name="Заголовок 4 3 3" xfId="3509"/>
    <cellStyle name="Заголовок 4 3 4" xfId="3510"/>
    <cellStyle name="Заголовок 4 3 5" xfId="3511"/>
    <cellStyle name="Заголовок 4 3_т.1.15.3." xfId="3512"/>
    <cellStyle name="Заголовок 4 4" xfId="940"/>
    <cellStyle name="Заголовок 4 4 2" xfId="3513"/>
    <cellStyle name="Заголовок 4 4 3" xfId="3514"/>
    <cellStyle name="Заголовок 4 4 4" xfId="3515"/>
    <cellStyle name="Заголовок 4 4 5" xfId="3516"/>
    <cellStyle name="Заголовок 4 4 6" xfId="3517"/>
    <cellStyle name="Заголовок 4 4_т.1.15.3." xfId="3518"/>
    <cellStyle name="Заголовок 4 5" xfId="941"/>
    <cellStyle name="Заголовок 4 5 2" xfId="3519"/>
    <cellStyle name="Заголовок 4 5 3" xfId="3520"/>
    <cellStyle name="Заголовок 4 5 4" xfId="3521"/>
    <cellStyle name="Заголовок 4 6" xfId="942"/>
    <cellStyle name="Заголовок 4 6 2" xfId="3522"/>
    <cellStyle name="Заголовок 4 6 3" xfId="3523"/>
    <cellStyle name="Заголовок 4 6 4" xfId="3524"/>
    <cellStyle name="Заголовок 4 7" xfId="943"/>
    <cellStyle name="Заголовок 4 7 2" xfId="3525"/>
    <cellStyle name="Заголовок 4 7 3" xfId="3526"/>
    <cellStyle name="Заголовок 4 7 4" xfId="3527"/>
    <cellStyle name="Заголовок 4 8" xfId="944"/>
    <cellStyle name="Заголовок 4 8 2" xfId="3528"/>
    <cellStyle name="Заголовок 4 8 3" xfId="3529"/>
    <cellStyle name="Заголовок 4 8 4" xfId="3530"/>
    <cellStyle name="Заголовок 4 9" xfId="945"/>
    <cellStyle name="Заголовок 4 9 2" xfId="3531"/>
    <cellStyle name="Заголовок 4 9 3" xfId="3532"/>
    <cellStyle name="Заголовок 4 9 4" xfId="3533"/>
    <cellStyle name="Заголовок 5" xfId="946"/>
    <cellStyle name="ЗАГОЛОВОК1" xfId="947"/>
    <cellStyle name="ЗАГОЛОВОК2" xfId="948"/>
    <cellStyle name="ЗаголовокСтолбца" xfId="80"/>
    <cellStyle name="ЗаголовокСтолбца 2" xfId="3534"/>
    <cellStyle name="Защитный" xfId="949"/>
    <cellStyle name="Значение" xfId="950"/>
    <cellStyle name="Зоголовок" xfId="951"/>
    <cellStyle name="Итог 10" xfId="3535"/>
    <cellStyle name="Итог 10 2" xfId="3536"/>
    <cellStyle name="Итог 10 2 2" xfId="3537"/>
    <cellStyle name="Итог 10 2 3" xfId="3538"/>
    <cellStyle name="Итог 10 3" xfId="3539"/>
    <cellStyle name="Итог 10 3 2" xfId="3540"/>
    <cellStyle name="Итог 10 3 3" xfId="3541"/>
    <cellStyle name="Итог 10 4" xfId="3542"/>
    <cellStyle name="Итог 10 4 2" xfId="3543"/>
    <cellStyle name="Итог 10 4 3" xfId="3544"/>
    <cellStyle name="Итог 10 5" xfId="3545"/>
    <cellStyle name="Итог 10 6" xfId="3546"/>
    <cellStyle name="Итог 10 7" xfId="7321"/>
    <cellStyle name="Итог 10_1" xfId="7346"/>
    <cellStyle name="Итог 11" xfId="3547"/>
    <cellStyle name="Итог 11 2" xfId="3548"/>
    <cellStyle name="Итог 11 2 2" xfId="3549"/>
    <cellStyle name="Итог 11 2 3" xfId="3550"/>
    <cellStyle name="Итог 11 3" xfId="3551"/>
    <cellStyle name="Итог 11 3 2" xfId="3552"/>
    <cellStyle name="Итог 11 3 3" xfId="3553"/>
    <cellStyle name="Итог 11 4" xfId="3554"/>
    <cellStyle name="Итог 11 4 2" xfId="3555"/>
    <cellStyle name="Итог 11 4 3" xfId="3556"/>
    <cellStyle name="Итог 11 5" xfId="3557"/>
    <cellStyle name="Итог 11 6" xfId="3558"/>
    <cellStyle name="Итог 12" xfId="3559"/>
    <cellStyle name="Итог 12 2" xfId="3560"/>
    <cellStyle name="Итог 12 2 2" xfId="3561"/>
    <cellStyle name="Итог 12 2 3" xfId="3562"/>
    <cellStyle name="Итог 12 3" xfId="3563"/>
    <cellStyle name="Итог 12 4" xfId="3564"/>
    <cellStyle name="Итог 13" xfId="3565"/>
    <cellStyle name="Итог 13 2" xfId="3566"/>
    <cellStyle name="Итог 13 2 2" xfId="3567"/>
    <cellStyle name="Итог 13 2 3" xfId="3568"/>
    <cellStyle name="Итог 13 3" xfId="3569"/>
    <cellStyle name="Итог 13 4" xfId="3570"/>
    <cellStyle name="Итог 14" xfId="3571"/>
    <cellStyle name="Итог 14 2" xfId="3572"/>
    <cellStyle name="Итог 14 3" xfId="3573"/>
    <cellStyle name="Итог 2" xfId="33"/>
    <cellStyle name="Итог 2 2" xfId="3574"/>
    <cellStyle name="Итог 2 2 2" xfId="3575"/>
    <cellStyle name="Итог 2 2 3" xfId="3576"/>
    <cellStyle name="Итог 2 2 4" xfId="3577"/>
    <cellStyle name="Итог 2 2_т.1.15.3." xfId="3578"/>
    <cellStyle name="Итог 2 3" xfId="3579"/>
    <cellStyle name="Итог 2 3 2" xfId="3580"/>
    <cellStyle name="Итог 2 3 3" xfId="3581"/>
    <cellStyle name="Итог 2 3 4" xfId="3582"/>
    <cellStyle name="Итог 2 3_т.1.15.3." xfId="3583"/>
    <cellStyle name="Итог 2 4" xfId="3584"/>
    <cellStyle name="Итог 2 4 2" xfId="3585"/>
    <cellStyle name="Итог 2 4 3" xfId="3586"/>
    <cellStyle name="Итог 2 5" xfId="3587"/>
    <cellStyle name="Итог 2 5 2" xfId="3588"/>
    <cellStyle name="Итог 2 5 3" xfId="3589"/>
    <cellStyle name="Итог 3" xfId="952"/>
    <cellStyle name="Итог 3 2" xfId="3590"/>
    <cellStyle name="Итог 3 2 2" xfId="3591"/>
    <cellStyle name="Итог 3 2 3" xfId="3592"/>
    <cellStyle name="Итог 3 2 4" xfId="3593"/>
    <cellStyle name="Итог 3 3" xfId="3594"/>
    <cellStyle name="Итог 3 3 2" xfId="3595"/>
    <cellStyle name="Итог 3 3 3" xfId="3596"/>
    <cellStyle name="Итог 3 3_т.1.15.3." xfId="3597"/>
    <cellStyle name="Итог 3 4" xfId="3598"/>
    <cellStyle name="Итог 3 4 2" xfId="3599"/>
    <cellStyle name="Итог 3 4 3" xfId="3600"/>
    <cellStyle name="Итог 3 5" xfId="3601"/>
    <cellStyle name="Итог 3 5 2" xfId="3602"/>
    <cellStyle name="Итог 3 5 3" xfId="3603"/>
    <cellStyle name="Итог 3 6" xfId="3604"/>
    <cellStyle name="Итог 3_т.1.15.3." xfId="3605"/>
    <cellStyle name="Итог 4" xfId="953"/>
    <cellStyle name="Итог 4 2" xfId="3606"/>
    <cellStyle name="Итог 4 2 2" xfId="3607"/>
    <cellStyle name="Итог 4 2 3" xfId="3608"/>
    <cellStyle name="Итог 4 3" xfId="3609"/>
    <cellStyle name="Итог 4 3 2" xfId="3610"/>
    <cellStyle name="Итог 4 3 3" xfId="3611"/>
    <cellStyle name="Итог 4 4" xfId="3612"/>
    <cellStyle name="Итог 4 4 2" xfId="3613"/>
    <cellStyle name="Итог 4 4 3" xfId="3614"/>
    <cellStyle name="Итог 4 5" xfId="3615"/>
    <cellStyle name="Итог 4 5 2" xfId="3616"/>
    <cellStyle name="Итог 4 5 3" xfId="3617"/>
    <cellStyle name="Итог 4 6" xfId="3618"/>
    <cellStyle name="Итог 4 7" xfId="3619"/>
    <cellStyle name="Итог 4_т.1.15.3." xfId="3620"/>
    <cellStyle name="Итог 5" xfId="954"/>
    <cellStyle name="Итог 5 2" xfId="3621"/>
    <cellStyle name="Итог 5 2 2" xfId="3622"/>
    <cellStyle name="Итог 5 2 3" xfId="3623"/>
    <cellStyle name="Итог 5 3" xfId="3624"/>
    <cellStyle name="Итог 5 3 2" xfId="3625"/>
    <cellStyle name="Итог 5 3 3" xfId="3626"/>
    <cellStyle name="Итог 5 4" xfId="3627"/>
    <cellStyle name="Итог 5 4 2" xfId="3628"/>
    <cellStyle name="Итог 5 4 3" xfId="3629"/>
    <cellStyle name="Итог 5 5" xfId="3630"/>
    <cellStyle name="Итог 5 6" xfId="3631"/>
    <cellStyle name="Итог 6" xfId="955"/>
    <cellStyle name="Итог 6 2" xfId="3632"/>
    <cellStyle name="Итог 6 2 2" xfId="3633"/>
    <cellStyle name="Итог 6 2 3" xfId="3634"/>
    <cellStyle name="Итог 6 3" xfId="3635"/>
    <cellStyle name="Итог 6 3 2" xfId="3636"/>
    <cellStyle name="Итог 6 3 3" xfId="3637"/>
    <cellStyle name="Итог 6 4" xfId="3638"/>
    <cellStyle name="Итог 6 4 2" xfId="3639"/>
    <cellStyle name="Итог 6 4 3" xfId="3640"/>
    <cellStyle name="Итог 6 5" xfId="3641"/>
    <cellStyle name="Итог 6 6" xfId="3642"/>
    <cellStyle name="Итог 7" xfId="956"/>
    <cellStyle name="Итог 7 2" xfId="3643"/>
    <cellStyle name="Итог 7 2 2" xfId="3644"/>
    <cellStyle name="Итог 7 2 3" xfId="3645"/>
    <cellStyle name="Итог 7 3" xfId="3646"/>
    <cellStyle name="Итог 7 3 2" xfId="3647"/>
    <cellStyle name="Итог 7 3 3" xfId="3648"/>
    <cellStyle name="Итог 7 4" xfId="3649"/>
    <cellStyle name="Итог 7 4 2" xfId="3650"/>
    <cellStyle name="Итог 7 4 3" xfId="3651"/>
    <cellStyle name="Итог 7 5" xfId="3652"/>
    <cellStyle name="Итог 7 6" xfId="3653"/>
    <cellStyle name="Итог 8" xfId="957"/>
    <cellStyle name="Итог 8 2" xfId="3654"/>
    <cellStyle name="Итог 8 2 2" xfId="3655"/>
    <cellStyle name="Итог 8 2 3" xfId="3656"/>
    <cellStyle name="Итог 8 3" xfId="3657"/>
    <cellStyle name="Итог 8 3 2" xfId="3658"/>
    <cellStyle name="Итог 8 3 3" xfId="3659"/>
    <cellStyle name="Итог 8 4" xfId="3660"/>
    <cellStyle name="Итог 8 4 2" xfId="3661"/>
    <cellStyle name="Итог 8 4 3" xfId="3662"/>
    <cellStyle name="Итог 8 5" xfId="3663"/>
    <cellStyle name="Итог 8 6" xfId="3664"/>
    <cellStyle name="Итог 9" xfId="958"/>
    <cellStyle name="Итог 9 2" xfId="3665"/>
    <cellStyle name="Итог 9 2 2" xfId="3666"/>
    <cellStyle name="Итог 9 2 3" xfId="3667"/>
    <cellStyle name="Итог 9 3" xfId="3668"/>
    <cellStyle name="Итог 9 3 2" xfId="3669"/>
    <cellStyle name="Итог 9 3 3" xfId="3670"/>
    <cellStyle name="Итог 9 4" xfId="3671"/>
    <cellStyle name="Итог 9 4 2" xfId="3672"/>
    <cellStyle name="Итог 9 4 3" xfId="3673"/>
    <cellStyle name="Итог 9 5" xfId="3674"/>
    <cellStyle name="Итог 9 6" xfId="3675"/>
    <cellStyle name="Итого" xfId="959"/>
    <cellStyle name="ИТОГОВЫЙ" xfId="960"/>
    <cellStyle name="ИТОГОВЫЙ 2" xfId="961"/>
    <cellStyle name="ИТОГОВЫЙ 3" xfId="962"/>
    <cellStyle name="ИТОГОВЫЙ 4" xfId="963"/>
    <cellStyle name="ИТОГОВЫЙ 5" xfId="964"/>
    <cellStyle name="ИТОГОВЫЙ 6" xfId="965"/>
    <cellStyle name="ИТОГОВЫЙ 7" xfId="966"/>
    <cellStyle name="ИТОГОВЫЙ 8" xfId="967"/>
    <cellStyle name="ИТОГОВЫЙ_Обновленный шаблон - Сбыт 23.06" xfId="968"/>
    <cellStyle name="Контрольная ячейка 10" xfId="3676"/>
    <cellStyle name="Контрольная ячейка 10 2" xfId="3677"/>
    <cellStyle name="Контрольная ячейка 10 3" xfId="3678"/>
    <cellStyle name="Контрольная ячейка 10 4" xfId="3679"/>
    <cellStyle name="Контрольная ячейка 10 5" xfId="7174"/>
    <cellStyle name="Контрольная ячейка 10_1" xfId="7344"/>
    <cellStyle name="Контрольная ячейка 11" xfId="3680"/>
    <cellStyle name="Контрольная ячейка 11 2" xfId="3681"/>
    <cellStyle name="Контрольная ячейка 11 3" xfId="3682"/>
    <cellStyle name="Контрольная ячейка 11 4" xfId="3683"/>
    <cellStyle name="Контрольная ячейка 12" xfId="3684"/>
    <cellStyle name="Контрольная ячейка 12 2" xfId="3685"/>
    <cellStyle name="Контрольная ячейка 13" xfId="3686"/>
    <cellStyle name="Контрольная ячейка 13 2" xfId="3687"/>
    <cellStyle name="Контрольная ячейка 14" xfId="3688"/>
    <cellStyle name="Контрольная ячейка 2" xfId="34"/>
    <cellStyle name="Контрольная ячейка 2 2" xfId="3689"/>
    <cellStyle name="Контрольная ячейка 2 2 2" xfId="3690"/>
    <cellStyle name="Контрольная ячейка 2 2_т.1.15.3." xfId="3691"/>
    <cellStyle name="Контрольная ячейка 2 3" xfId="3692"/>
    <cellStyle name="Контрольная ячейка 2 4" xfId="3693"/>
    <cellStyle name="Контрольная ячейка 3" xfId="969"/>
    <cellStyle name="Контрольная ячейка 3 2" xfId="3694"/>
    <cellStyle name="Контрольная ячейка 3 3" xfId="3695"/>
    <cellStyle name="Контрольная ячейка 3 4" xfId="3696"/>
    <cellStyle name="Контрольная ячейка 3 5" xfId="3697"/>
    <cellStyle name="Контрольная ячейка 4" xfId="970"/>
    <cellStyle name="Контрольная ячейка 4 2" xfId="3698"/>
    <cellStyle name="Контрольная ячейка 4 3" xfId="3699"/>
    <cellStyle name="Контрольная ячейка 4 4" xfId="3700"/>
    <cellStyle name="Контрольная ячейка 4 5" xfId="3701"/>
    <cellStyle name="Контрольная ячейка 4_т.1.15.3." xfId="3702"/>
    <cellStyle name="Контрольная ячейка 5" xfId="971"/>
    <cellStyle name="Контрольная ячейка 5 2" xfId="3703"/>
    <cellStyle name="Контрольная ячейка 5 3" xfId="3704"/>
    <cellStyle name="Контрольная ячейка 5 4" xfId="3705"/>
    <cellStyle name="Контрольная ячейка 6" xfId="972"/>
    <cellStyle name="Контрольная ячейка 6 2" xfId="3706"/>
    <cellStyle name="Контрольная ячейка 6 3" xfId="3707"/>
    <cellStyle name="Контрольная ячейка 6 4" xfId="3708"/>
    <cellStyle name="Контрольная ячейка 7" xfId="973"/>
    <cellStyle name="Контрольная ячейка 7 2" xfId="3709"/>
    <cellStyle name="Контрольная ячейка 7 3" xfId="3710"/>
    <cellStyle name="Контрольная ячейка 7 4" xfId="3711"/>
    <cellStyle name="Контрольная ячейка 8" xfId="974"/>
    <cellStyle name="Контрольная ячейка 8 2" xfId="3712"/>
    <cellStyle name="Контрольная ячейка 8 3" xfId="3713"/>
    <cellStyle name="Контрольная ячейка 8 4" xfId="3714"/>
    <cellStyle name="Контрольная ячейка 9" xfId="975"/>
    <cellStyle name="Контрольная ячейка 9 2" xfId="3715"/>
    <cellStyle name="Контрольная ячейка 9 3" xfId="3716"/>
    <cellStyle name="Контрольная ячейка 9 4" xfId="3717"/>
    <cellStyle name="Мои наименования показателей" xfId="976"/>
    <cellStyle name="Мои наименования показателей 2" xfId="977"/>
    <cellStyle name="Мои наименования показателей 2 2" xfId="978"/>
    <cellStyle name="Мои наименования показателей 2 3" xfId="979"/>
    <cellStyle name="Мои наименования показателей 2 4" xfId="980"/>
    <cellStyle name="Мои наименования показателей 2 5" xfId="981"/>
    <cellStyle name="Мои наименования показателей 2 6" xfId="982"/>
    <cellStyle name="Мои наименования показателей 2 7" xfId="983"/>
    <cellStyle name="Мои наименования показателей 2 8" xfId="984"/>
    <cellStyle name="Мои наименования показателей 3" xfId="985"/>
    <cellStyle name="Мои наименования показателей 3 2" xfId="986"/>
    <cellStyle name="Мои наименования показателей 3 3" xfId="987"/>
    <cellStyle name="Мои наименования показателей 3 4" xfId="988"/>
    <cellStyle name="Мои наименования показателей 3 5" xfId="989"/>
    <cellStyle name="Мои наименования показателей 3 6" xfId="990"/>
    <cellStyle name="Мои наименования показателей 3 7" xfId="991"/>
    <cellStyle name="Мои наименования показателей 3 8" xfId="992"/>
    <cellStyle name="Мои наименования показателей 4" xfId="993"/>
    <cellStyle name="Мои наименования показателей 4 2" xfId="994"/>
    <cellStyle name="Мои наименования показателей 4 3" xfId="995"/>
    <cellStyle name="Мои наименования показателей 4 4" xfId="996"/>
    <cellStyle name="Мои наименования показателей 4 5" xfId="997"/>
    <cellStyle name="Мои наименования показателей 4 6" xfId="998"/>
    <cellStyle name="Мои наименования показателей 4 7" xfId="999"/>
    <cellStyle name="Мои наименования показателей 4 8" xfId="1000"/>
    <cellStyle name="Мои наименования показателей 5" xfId="1001"/>
    <cellStyle name="Мои наименования показателей 5 2" xfId="1002"/>
    <cellStyle name="Мои наименования показателей 5 3" xfId="1003"/>
    <cellStyle name="Мои наименования показателей 5 4" xfId="1004"/>
    <cellStyle name="Мои наименования показателей 5 5" xfId="1005"/>
    <cellStyle name="Мои наименования показателей 5 6" xfId="1006"/>
    <cellStyle name="Мои наименования показателей 5 7" xfId="1007"/>
    <cellStyle name="Мои наименования показателей 5 8" xfId="1008"/>
    <cellStyle name="Мои наименования показателей 6" xfId="1009"/>
    <cellStyle name="Мои наименования показателей 7" xfId="1010"/>
    <cellStyle name="Мои наименования показателей 8" xfId="1011"/>
    <cellStyle name="Мои наименования показателей_BALANCE.TBO.1.71" xfId="1012"/>
    <cellStyle name="Мой заголовок" xfId="1013"/>
    <cellStyle name="Мой заголовок листа" xfId="1014"/>
    <cellStyle name="Мой заголовок листа 2" xfId="3718"/>
    <cellStyle name="Мой заголовок листа_т.1.15.3." xfId="3719"/>
    <cellStyle name="Мой заголовок_Влад на 2011г.." xfId="1015"/>
    <cellStyle name="назв фил" xfId="1016"/>
    <cellStyle name="Название 10" xfId="3720"/>
    <cellStyle name="Название 10 2" xfId="3721"/>
    <cellStyle name="Название 10 3" xfId="3722"/>
    <cellStyle name="Название 10 4" xfId="3723"/>
    <cellStyle name="Название 10 5" xfId="7089"/>
    <cellStyle name="Название 10_1" xfId="7343"/>
    <cellStyle name="Название 11" xfId="3724"/>
    <cellStyle name="Название 11 2" xfId="3725"/>
    <cellStyle name="Название 11 3" xfId="3726"/>
    <cellStyle name="Название 11 4" xfId="3727"/>
    <cellStyle name="Название 12" xfId="3728"/>
    <cellStyle name="Название 12 2" xfId="3729"/>
    <cellStyle name="Название 13" xfId="3730"/>
    <cellStyle name="Название 13 2" xfId="3731"/>
    <cellStyle name="Название 14" xfId="3732"/>
    <cellStyle name="Название 2" xfId="35"/>
    <cellStyle name="Название 2 2" xfId="3733"/>
    <cellStyle name="Название 2 2 2" xfId="3734"/>
    <cellStyle name="Название 2 3" xfId="3735"/>
    <cellStyle name="Название 2 4" xfId="3736"/>
    <cellStyle name="Название 3" xfId="1017"/>
    <cellStyle name="Название 3 2" xfId="3737"/>
    <cellStyle name="Название 3 3" xfId="3738"/>
    <cellStyle name="Название 3 4" xfId="3739"/>
    <cellStyle name="Название 3 5" xfId="3740"/>
    <cellStyle name="Название 3_т.1.15.3." xfId="3741"/>
    <cellStyle name="Название 4" xfId="1018"/>
    <cellStyle name="Название 4 2" xfId="3742"/>
    <cellStyle name="Название 4 3" xfId="3743"/>
    <cellStyle name="Название 4 4" xfId="3744"/>
    <cellStyle name="Название 4 5" xfId="3745"/>
    <cellStyle name="Название 4_т.1.15.3." xfId="3746"/>
    <cellStyle name="Название 5" xfId="1019"/>
    <cellStyle name="Название 5 2" xfId="3747"/>
    <cellStyle name="Название 5 3" xfId="3748"/>
    <cellStyle name="Название 5 4" xfId="3749"/>
    <cellStyle name="Название 6" xfId="1020"/>
    <cellStyle name="Название 6 2" xfId="3750"/>
    <cellStyle name="Название 6 3" xfId="3751"/>
    <cellStyle name="Название 6 4" xfId="3752"/>
    <cellStyle name="Название 7" xfId="1021"/>
    <cellStyle name="Название 7 2" xfId="3753"/>
    <cellStyle name="Название 7 3" xfId="3754"/>
    <cellStyle name="Название 7 4" xfId="3755"/>
    <cellStyle name="Название 8" xfId="1022"/>
    <cellStyle name="Название 8 2" xfId="3756"/>
    <cellStyle name="Название 8 3" xfId="3757"/>
    <cellStyle name="Название 8 4" xfId="3758"/>
    <cellStyle name="Название 9" xfId="1023"/>
    <cellStyle name="Название 9 2" xfId="3759"/>
    <cellStyle name="Название 9 3" xfId="3760"/>
    <cellStyle name="Название 9 4" xfId="3761"/>
    <cellStyle name="Нейтральный 10" xfId="3762"/>
    <cellStyle name="Нейтральный 10 2" xfId="3763"/>
    <cellStyle name="Нейтральный 10 3" xfId="3764"/>
    <cellStyle name="Нейтральный 10 4" xfId="3765"/>
    <cellStyle name="Нейтральный 10 5" xfId="6971"/>
    <cellStyle name="Нейтральный 10_1" xfId="7342"/>
    <cellStyle name="Нейтральный 11" xfId="3766"/>
    <cellStyle name="Нейтральный 11 2" xfId="3767"/>
    <cellStyle name="Нейтральный 11 3" xfId="3768"/>
    <cellStyle name="Нейтральный 11 4" xfId="3769"/>
    <cellStyle name="Нейтральный 12" xfId="3770"/>
    <cellStyle name="Нейтральный 12 2" xfId="3771"/>
    <cellStyle name="Нейтральный 13" xfId="3772"/>
    <cellStyle name="Нейтральный 13 2" xfId="3773"/>
    <cellStyle name="Нейтральный 14" xfId="3774"/>
    <cellStyle name="Нейтральный 2" xfId="36"/>
    <cellStyle name="Нейтральный 2 2" xfId="3775"/>
    <cellStyle name="Нейтральный 2 2 2" xfId="3776"/>
    <cellStyle name="Нейтральный 2 2_т.1.15.3." xfId="3777"/>
    <cellStyle name="Нейтральный 2 3" xfId="3778"/>
    <cellStyle name="Нейтральный 2 3 2" xfId="3779"/>
    <cellStyle name="Нейтральный 2 3_т.1.15.3." xfId="3780"/>
    <cellStyle name="Нейтральный 2 4" xfId="3781"/>
    <cellStyle name="Нейтральный 3" xfId="1024"/>
    <cellStyle name="Нейтральный 3 2" xfId="3782"/>
    <cellStyle name="Нейтральный 3 2 2" xfId="3783"/>
    <cellStyle name="Нейтральный 3 3" xfId="3784"/>
    <cellStyle name="Нейтральный 3 4" xfId="3785"/>
    <cellStyle name="Нейтральный 3 5" xfId="3786"/>
    <cellStyle name="Нейтральный 3_т.1.15.3." xfId="3787"/>
    <cellStyle name="Нейтральный 4" xfId="1025"/>
    <cellStyle name="Нейтральный 4 2" xfId="3788"/>
    <cellStyle name="Нейтральный 4 3" xfId="3789"/>
    <cellStyle name="Нейтральный 4 4" xfId="3790"/>
    <cellStyle name="Нейтральный 4 5" xfId="3791"/>
    <cellStyle name="Нейтральный 4 6" xfId="3792"/>
    <cellStyle name="Нейтральный 4_т.1.15.3." xfId="3793"/>
    <cellStyle name="Нейтральный 5" xfId="1026"/>
    <cellStyle name="Нейтральный 5 2" xfId="3794"/>
    <cellStyle name="Нейтральный 5 3" xfId="3795"/>
    <cellStyle name="Нейтральный 5 4" xfId="3796"/>
    <cellStyle name="Нейтральный 6" xfId="1027"/>
    <cellStyle name="Нейтральный 6 2" xfId="3797"/>
    <cellStyle name="Нейтральный 6 3" xfId="3798"/>
    <cellStyle name="Нейтральный 6 4" xfId="3799"/>
    <cellStyle name="Нейтральный 7" xfId="1028"/>
    <cellStyle name="Нейтральный 7 2" xfId="3800"/>
    <cellStyle name="Нейтральный 7 3" xfId="3801"/>
    <cellStyle name="Нейтральный 7 4" xfId="3802"/>
    <cellStyle name="Нейтральный 8" xfId="1029"/>
    <cellStyle name="Нейтральный 8 2" xfId="3803"/>
    <cellStyle name="Нейтральный 8 3" xfId="3804"/>
    <cellStyle name="Нейтральный 8 4" xfId="3805"/>
    <cellStyle name="Нейтральный 9" xfId="1030"/>
    <cellStyle name="Нейтральный 9 2" xfId="3806"/>
    <cellStyle name="Нейтральный 9 3" xfId="3807"/>
    <cellStyle name="Нейтральный 9 4" xfId="3808"/>
    <cellStyle name="Обычный" xfId="0" builtinId="0"/>
    <cellStyle name="Обычный 10" xfId="1031"/>
    <cellStyle name="Обычный 10 2" xfId="1032"/>
    <cellStyle name="Обычный 10 2 2" xfId="1333"/>
    <cellStyle name="Обычный 10 2 2 2" xfId="5147"/>
    <cellStyle name="Обычный 10 2 3" xfId="5146"/>
    <cellStyle name="Обычный 10 2_1" xfId="448"/>
    <cellStyle name="Обычный 10 3" xfId="3809"/>
    <cellStyle name="Обычный 10 3 2" xfId="3810"/>
    <cellStyle name="Обычный 10 4" xfId="1033"/>
    <cellStyle name="Обычный 10 4 2" xfId="3811"/>
    <cellStyle name="Обычный 10 4 3" xfId="5148"/>
    <cellStyle name="Обычный 10 4_Пр1 Корректировки ПРi" xfId="5065"/>
    <cellStyle name="Обычный 10 47" xfId="1034"/>
    <cellStyle name="Обычный 10 5" xfId="3812"/>
    <cellStyle name="Обычный 10 6" xfId="3813"/>
    <cellStyle name="Обычный 10 7" xfId="1334"/>
    <cellStyle name="Обычный 10 7 2" xfId="5149"/>
    <cellStyle name="Обычный 10 8" xfId="3814"/>
    <cellStyle name="Обычный 10 9" xfId="3815"/>
    <cellStyle name="Обычный 10_т.1.15.3." xfId="3816"/>
    <cellStyle name="Обычный 100" xfId="7372"/>
    <cellStyle name="Обычный 101" xfId="7499"/>
    <cellStyle name="Обычный 102" xfId="3817"/>
    <cellStyle name="Обычный 103" xfId="3818"/>
    <cellStyle name="Обычный 104" xfId="7326"/>
    <cellStyle name="Обычный 105" xfId="5975"/>
    <cellStyle name="Обычный 108" xfId="3819"/>
    <cellStyle name="Обычный 109" xfId="3820"/>
    <cellStyle name="Обычный 11" xfId="1035"/>
    <cellStyle name="Обычный 11 10" xfId="5094"/>
    <cellStyle name="Обычный 11 2" xfId="1036"/>
    <cellStyle name="Обычный 11 2 2" xfId="3821"/>
    <cellStyle name="Обычный 11 2 3" xfId="3822"/>
    <cellStyle name="Обычный 11 2 4" xfId="3823"/>
    <cellStyle name="Обычный 11 2_т.1.15.3." xfId="3824"/>
    <cellStyle name="Обычный 11 3" xfId="1335"/>
    <cellStyle name="Обычный 11 3 2" xfId="3825"/>
    <cellStyle name="Обычный 11 3 3" xfId="3826"/>
    <cellStyle name="Обычный 11 3 4" xfId="5150"/>
    <cellStyle name="Обычный 11 3_1" xfId="306"/>
    <cellStyle name="Обычный 11 4" xfId="3827"/>
    <cellStyle name="Обычный 11 4 2" xfId="3828"/>
    <cellStyle name="Обычный 11 4 8 2" xfId="5994"/>
    <cellStyle name="Обычный 11 5" xfId="3829"/>
    <cellStyle name="Обычный 11 5 2" xfId="3830"/>
    <cellStyle name="Обычный 11 6" xfId="3831"/>
    <cellStyle name="Обычный 11 7" xfId="3832"/>
    <cellStyle name="Обычный 11 8" xfId="3833"/>
    <cellStyle name="Обычный 11 9" xfId="5139"/>
    <cellStyle name="Обычный 11_интегр акт" xfId="3834"/>
    <cellStyle name="Обычный 113" xfId="3835"/>
    <cellStyle name="Обычный 114" xfId="3836"/>
    <cellStyle name="Обычный 114 2" xfId="3837"/>
    <cellStyle name="Обычный 115" xfId="3838"/>
    <cellStyle name="Обычный 116" xfId="3839"/>
    <cellStyle name="Обычный 118" xfId="3840"/>
    <cellStyle name="Обычный 119" xfId="3841"/>
    <cellStyle name="Обычный 12" xfId="37"/>
    <cellStyle name="Обычный 12 10" xfId="5092"/>
    <cellStyle name="Обычный 12 11" xfId="1037"/>
    <cellStyle name="Обычный 12 2" xfId="38"/>
    <cellStyle name="Обычный 12 2 10" xfId="7045"/>
    <cellStyle name="Обычный 12 2 11" xfId="7142"/>
    <cellStyle name="Обычный 12 2 2" xfId="1039"/>
    <cellStyle name="Обычный 12 2 2 2" xfId="5153"/>
    <cellStyle name="Обычный 12 2 2_1" xfId="6001"/>
    <cellStyle name="Обычный 12 2 3" xfId="3842"/>
    <cellStyle name="Обычный 12 2 4" xfId="5152"/>
    <cellStyle name="Обычный 12 2 5" xfId="1038"/>
    <cellStyle name="Обычный 12 2 6" xfId="6989"/>
    <cellStyle name="Обычный 12 2 7" xfId="7204"/>
    <cellStyle name="Обычный 12 2 8" xfId="7202"/>
    <cellStyle name="Обычный 12 2 9" xfId="7013"/>
    <cellStyle name="Обычный 12 2_1" xfId="148"/>
    <cellStyle name="Обычный 12 3" xfId="3843"/>
    <cellStyle name="Обычный 12 3 2" xfId="3844"/>
    <cellStyle name="Обычный 12 3 2 2" xfId="5980"/>
    <cellStyle name="Обычный 12 3 2_1" xfId="7341"/>
    <cellStyle name="Обычный 12 4" xfId="3845"/>
    <cellStyle name="Обычный 12 4 2" xfId="3846"/>
    <cellStyle name="Обычный 12 5" xfId="3847"/>
    <cellStyle name="Обычный 12 5 2" xfId="3848"/>
    <cellStyle name="Обычный 12 6" xfId="3849"/>
    <cellStyle name="Обычный 12 7" xfId="3850"/>
    <cellStyle name="Обычный 12 8" xfId="3851"/>
    <cellStyle name="Обычный 12 9" xfId="3852"/>
    <cellStyle name="Обычный 12_1" xfId="188"/>
    <cellStyle name="Обычный 121" xfId="3853"/>
    <cellStyle name="Обычный 122" xfId="3854"/>
    <cellStyle name="Обычный 123" xfId="3855"/>
    <cellStyle name="Обычный 125" xfId="3856"/>
    <cellStyle name="Обычный 128" xfId="3857"/>
    <cellStyle name="Обычный 13" xfId="1040"/>
    <cellStyle name="Обычный 13 10" xfId="5154"/>
    <cellStyle name="Обычный 13 11" xfId="7276"/>
    <cellStyle name="Обычный 13 12" xfId="7311"/>
    <cellStyle name="Обычный 13 2" xfId="1041"/>
    <cellStyle name="Обычный 13 2 2" xfId="3858"/>
    <cellStyle name="Обычный 13 2 3" xfId="5155"/>
    <cellStyle name="Обычный 13 2 3 2" xfId="7123"/>
    <cellStyle name="Обычный 13 2 3_1" xfId="7340"/>
    <cellStyle name="Обычный 13 2_Пр1 Корректировки ПРi" xfId="5066"/>
    <cellStyle name="Обычный 13 3" xfId="3859"/>
    <cellStyle name="Обычный 13 3 2" xfId="5100"/>
    <cellStyle name="Обычный 13 3_МУ 485_23" xfId="5105"/>
    <cellStyle name="Обычный 13 4" xfId="3860"/>
    <cellStyle name="Обычный 13 5" xfId="3861"/>
    <cellStyle name="Обычный 13 6" xfId="3862"/>
    <cellStyle name="Обычный 13 7" xfId="3863"/>
    <cellStyle name="Обычный 13 8" xfId="3864"/>
    <cellStyle name="Обычный 13 9" xfId="3865"/>
    <cellStyle name="Обычный 13_1" xfId="6002"/>
    <cellStyle name="Обычный 130" xfId="3866"/>
    <cellStyle name="Обычный 131" xfId="3867"/>
    <cellStyle name="Обычный 133" xfId="3868"/>
    <cellStyle name="Обычный 134" xfId="3869"/>
    <cellStyle name="Обычный 136" xfId="3870"/>
    <cellStyle name="Обычный 138" xfId="3871"/>
    <cellStyle name="Обычный 139" xfId="3872"/>
    <cellStyle name="Обычный 14" xfId="1042"/>
    <cellStyle name="Обычный 14 10" xfId="7265"/>
    <cellStyle name="Обычный 14 2" xfId="1336"/>
    <cellStyle name="Обычный 14 2 2" xfId="5156"/>
    <cellStyle name="Обычный 14 3" xfId="3873"/>
    <cellStyle name="Обычный 14 4" xfId="3874"/>
    <cellStyle name="Обычный 14 5" xfId="3875"/>
    <cellStyle name="Обычный 14 6" xfId="3876"/>
    <cellStyle name="Обычный 14 7" xfId="3877"/>
    <cellStyle name="Обычный 14 8" xfId="3878"/>
    <cellStyle name="Обычный 14 9" xfId="3879"/>
    <cellStyle name="Обычный 14_1" xfId="6003"/>
    <cellStyle name="Обычный 141 2" xfId="3880"/>
    <cellStyle name="Обычный 142" xfId="3881"/>
    <cellStyle name="Обычный 145" xfId="3882"/>
    <cellStyle name="Обычный 147" xfId="3883"/>
    <cellStyle name="Обычный 148" xfId="3884"/>
    <cellStyle name="Обычный 15" xfId="1043"/>
    <cellStyle name="Обычный 15 2" xfId="3885"/>
    <cellStyle name="Обычный 15 2 2" xfId="3886"/>
    <cellStyle name="Обычный 15 3" xfId="3887"/>
    <cellStyle name="Обычный 15 3 2" xfId="3888"/>
    <cellStyle name="Обычный 15 4" xfId="3889"/>
    <cellStyle name="Обычный 15 4 2" xfId="3890"/>
    <cellStyle name="Обычный 15 5" xfId="3891"/>
    <cellStyle name="Обычный 15 5 2" xfId="3892"/>
    <cellStyle name="Обычный 15 6" xfId="3893"/>
    <cellStyle name="Обычный 15 7" xfId="3894"/>
    <cellStyle name="Обычный 15 8" xfId="3895"/>
    <cellStyle name="Обычный 15 9" xfId="3896"/>
    <cellStyle name="Обычный 15_1" xfId="6004"/>
    <cellStyle name="Обычный 158" xfId="1044"/>
    <cellStyle name="Обычный 158 2" xfId="5157"/>
    <cellStyle name="Обычный 158_1" xfId="6005"/>
    <cellStyle name="Обычный 159" xfId="3897"/>
    <cellStyle name="Обычный 16" xfId="1045"/>
    <cellStyle name="Обычный 16 2" xfId="3898"/>
    <cellStyle name="Обычный 16 2 2" xfId="3899"/>
    <cellStyle name="Обычный 16 3" xfId="3900"/>
    <cellStyle name="Обычный 16 4" xfId="3901"/>
    <cellStyle name="Обычный 16 5" xfId="3902"/>
    <cellStyle name="Обычный 16 6" xfId="3903"/>
    <cellStyle name="Обычный 16 7" xfId="3904"/>
    <cellStyle name="Обычный 16 8" xfId="3905"/>
    <cellStyle name="Обычный 16_1" xfId="6006"/>
    <cellStyle name="Обычный 160" xfId="3906"/>
    <cellStyle name="Обычный 161" xfId="3907"/>
    <cellStyle name="Обычный 162" xfId="3908"/>
    <cellStyle name="Обычный 163" xfId="3909"/>
    <cellStyle name="Обычный 164" xfId="3910"/>
    <cellStyle name="Обычный 167" xfId="3911"/>
    <cellStyle name="Обычный 169" xfId="3912"/>
    <cellStyle name="Обычный 17" xfId="1046"/>
    <cellStyle name="Обычный 17 2" xfId="3913"/>
    <cellStyle name="Обычный 17 3" xfId="3914"/>
    <cellStyle name="Обычный 17 4" xfId="3915"/>
    <cellStyle name="Обычный 17 5" xfId="3916"/>
    <cellStyle name="Обычный 17 6" xfId="3917"/>
    <cellStyle name="Обычный 17 7" xfId="3918"/>
    <cellStyle name="Обычный 17 8" xfId="3919"/>
    <cellStyle name="Обычный 17 8 4" xfId="3920"/>
    <cellStyle name="Обычный 17_1" xfId="6007"/>
    <cellStyle name="Обычный 171" xfId="3921"/>
    <cellStyle name="Обычный 173" xfId="3922"/>
    <cellStyle name="Обычный 175" xfId="3923"/>
    <cellStyle name="Обычный 176" xfId="3924"/>
    <cellStyle name="Обычный 178" xfId="3925"/>
    <cellStyle name="Обычный 179" xfId="3926"/>
    <cellStyle name="Обычный 18" xfId="1047"/>
    <cellStyle name="Обычный 18 2" xfId="3927"/>
    <cellStyle name="Обычный 18 2 2" xfId="3928"/>
    <cellStyle name="Обычный 18 2 3" xfId="3929"/>
    <cellStyle name="Обычный 18 3" xfId="3930"/>
    <cellStyle name="Обычный 18 4" xfId="3931"/>
    <cellStyle name="Обычный 18 5" xfId="3932"/>
    <cellStyle name="Обычный 18 6" xfId="3933"/>
    <cellStyle name="Обычный 18 7" xfId="3934"/>
    <cellStyle name="Обычный 18 8" xfId="3935"/>
    <cellStyle name="Обычный 180" xfId="3936"/>
    <cellStyle name="Обычный 181" xfId="3937"/>
    <cellStyle name="Обычный 19" xfId="1048"/>
    <cellStyle name="Обычный 19 2" xfId="1049"/>
    <cellStyle name="Обычный 19 2 2" xfId="3938"/>
    <cellStyle name="Обычный 19 2 3" xfId="5158"/>
    <cellStyle name="Обычный 19 2_Пр1 Корректировки ПРi" xfId="5068"/>
    <cellStyle name="Обычный 19 3" xfId="3939"/>
    <cellStyle name="Обычный 19_Пр1 Корректировки ПРi" xfId="5067"/>
    <cellStyle name="Обычный 194" xfId="3940"/>
    <cellStyle name="Обычный 195" xfId="3941"/>
    <cellStyle name="Обычный 196" xfId="3942"/>
    <cellStyle name="Обычный 198" xfId="3943"/>
    <cellStyle name="Обычный 199" xfId="3944"/>
    <cellStyle name="Обычный 2" xfId="39"/>
    <cellStyle name="Обычный 2 10" xfId="1051"/>
    <cellStyle name="Обычный 2 10 2" xfId="3945"/>
    <cellStyle name="Обычный 2 10 3" xfId="3946"/>
    <cellStyle name="Обычный 2 10 4" xfId="5159"/>
    <cellStyle name="Обычный 2 10 5" xfId="6980"/>
    <cellStyle name="Обычный 2 10_1" xfId="7338"/>
    <cellStyle name="Обычный 2 100" xfId="7484"/>
    <cellStyle name="Обычный 2 11" xfId="1052"/>
    <cellStyle name="Обычный 2 12" xfId="1053"/>
    <cellStyle name="Обычный 2 13" xfId="1054"/>
    <cellStyle name="Обычный 2 13 2" xfId="3947"/>
    <cellStyle name="Обычный 2 13 3" xfId="5160"/>
    <cellStyle name="Обычный 2 13_Пр1 Корректировки ПРi" xfId="5069"/>
    <cellStyle name="Обычный 2 14" xfId="1055"/>
    <cellStyle name="Обычный 2 14 2" xfId="5982"/>
    <cellStyle name="Обычный 2 14_1" xfId="7337"/>
    <cellStyle name="Обычный 2 15" xfId="1056"/>
    <cellStyle name="Обычный 2 16" xfId="1057"/>
    <cellStyle name="Обычный 2 17" xfId="1058"/>
    <cellStyle name="Обычный 2 18" xfId="1059"/>
    <cellStyle name="Обычный 2 19" xfId="1060"/>
    <cellStyle name="Обычный 2 2" xfId="1061"/>
    <cellStyle name="Обычный 2 2 10" xfId="7380"/>
    <cellStyle name="Обычный 2 2 10 3" xfId="5995"/>
    <cellStyle name="Обычный 2 2 2" xfId="1062"/>
    <cellStyle name="Обычный 2 2 2 2" xfId="1063"/>
    <cellStyle name="Обычный 2 2 2 2 2" xfId="3948"/>
    <cellStyle name="Обычный 2 2 2 2 2 2" xfId="1337"/>
    <cellStyle name="Обычный 2 2 2 2 2 2 2" xfId="3949"/>
    <cellStyle name="Обычный 2 2 2 2 2 2 2 2" xfId="3950"/>
    <cellStyle name="Обычный 2 2 2 2 2 2 2 3" xfId="3951"/>
    <cellStyle name="Обычный 2 2 2 2 2 2 2 4" xfId="3952"/>
    <cellStyle name="Обычный 2 2 2 2 2 2 3" xfId="3953"/>
    <cellStyle name="Обычный 2 2 2 2 2 2 4" xfId="3954"/>
    <cellStyle name="Обычный 2 2 2 2 2 2 5" xfId="3955"/>
    <cellStyle name="Обычный 2 2 2 2 2 3" xfId="3956"/>
    <cellStyle name="Обычный 2 2 2 2 2 4" xfId="3957"/>
    <cellStyle name="Обычный 2 2 2 2 2 5" xfId="3958"/>
    <cellStyle name="Обычный 2 2 2 2 3" xfId="3959"/>
    <cellStyle name="Обычный 2 2 2 2 4" xfId="3960"/>
    <cellStyle name="Обычный 2 2 2 2 5" xfId="3961"/>
    <cellStyle name="Обычный 2 2 2 2 6" xfId="3962"/>
    <cellStyle name="Обычный 2 2 2 2 7" xfId="3963"/>
    <cellStyle name="Обычный 2 2 2 2_т.1.15.3." xfId="3964"/>
    <cellStyle name="Обычный 2 2 2 3" xfId="3965"/>
    <cellStyle name="Обычный 2 2 2 4" xfId="3966"/>
    <cellStyle name="Обычный 2 2 2 5" xfId="3967"/>
    <cellStyle name="Обычный 2 2 2 6" xfId="3968"/>
    <cellStyle name="Обычный 2 2 2_т.1.15.3." xfId="3969"/>
    <cellStyle name="Обычный 2 2 3" xfId="1064"/>
    <cellStyle name="Обычный 2 2 3 2" xfId="1065"/>
    <cellStyle name="Обычный 2 2 3 2 2" xfId="3970"/>
    <cellStyle name="Обычный 2 2 3 2 3" xfId="5162"/>
    <cellStyle name="Обычный 2 2 3 2_Пр1 Корректировки ПРi" xfId="5071"/>
    <cellStyle name="Обычный 2 2 3 3" xfId="3971"/>
    <cellStyle name="Обычный 2 2 3 4" xfId="5097"/>
    <cellStyle name="Обычный 2 2 3 5" xfId="5161"/>
    <cellStyle name="Обычный 2 2 3 6" xfId="5996"/>
    <cellStyle name="Обычный 2 2 3_Пр1 Корректировки ПРi" xfId="5070"/>
    <cellStyle name="Обычный 2 2 4" xfId="1066"/>
    <cellStyle name="Обычный 2 2 4 2" xfId="1067"/>
    <cellStyle name="Обычный 2 2 4 3" xfId="5163"/>
    <cellStyle name="Обычный 2 2 4_Пр1 Корректировки ПРi" xfId="5072"/>
    <cellStyle name="Обычный 2 2 5" xfId="1068"/>
    <cellStyle name="Обычный 2 2 6" xfId="3972"/>
    <cellStyle name="Обычный 2 2 6 2" xfId="3973"/>
    <cellStyle name="Обычный 2 2 6_т.1.15.3." xfId="3974"/>
    <cellStyle name="Обычный 2 2 7" xfId="3975"/>
    <cellStyle name="Обычный 2 2 8" xfId="7381"/>
    <cellStyle name="Обычный 2 2 9" xfId="7107"/>
    <cellStyle name="Обычный 2 2_Xl0000164" xfId="1069"/>
    <cellStyle name="Обычный 2 20" xfId="1070"/>
    <cellStyle name="Обычный 2 21" xfId="1071"/>
    <cellStyle name="Обычный 2 22" xfId="1072"/>
    <cellStyle name="Обычный 2 23" xfId="1073"/>
    <cellStyle name="Обычный 2 24" xfId="1074"/>
    <cellStyle name="Обычный 2 25" xfId="1075"/>
    <cellStyle name="Обычный 2 25 2" xfId="1076"/>
    <cellStyle name="Обычный 2 25_Пр1 Корректировки ПРi" xfId="5073"/>
    <cellStyle name="Обычный 2 26" xfId="1077"/>
    <cellStyle name="Обычный 2 26 2" xfId="40"/>
    <cellStyle name="Обычный 2 26 2 2" xfId="3976"/>
    <cellStyle name="Обычный 2 26 2_1" xfId="6009"/>
    <cellStyle name="Обычный 2 27" xfId="1338"/>
    <cellStyle name="Обычный 2 28" xfId="1339"/>
    <cellStyle name="Обычный 2 29" xfId="1340"/>
    <cellStyle name="Обычный 2 3" xfId="1078"/>
    <cellStyle name="Обычный 2 3 2" xfId="1079"/>
    <cellStyle name="Обычный 2 3 2 2" xfId="1080"/>
    <cellStyle name="Обычный 2 3 2 2 2" xfId="3977"/>
    <cellStyle name="Обычный 2 3 2 2 3" xfId="5165"/>
    <cellStyle name="Обычный 2 3 2 2_Пр1 Корректировки ПРi" xfId="5076"/>
    <cellStyle name="Обычный 2 3 2 3" xfId="3978"/>
    <cellStyle name="Обычный 2 3 2 4" xfId="5164"/>
    <cellStyle name="Обычный 2 3 2 5" xfId="5971"/>
    <cellStyle name="Обычный 2 3 2 6" xfId="7145"/>
    <cellStyle name="Обычный 2 3 2 7" xfId="7130"/>
    <cellStyle name="Обычный 2 3 2_Пр1 Корректировки ПРi" xfId="5075"/>
    <cellStyle name="Обычный 2 3 3" xfId="1081"/>
    <cellStyle name="Обычный 2 3 3 2" xfId="3979"/>
    <cellStyle name="Обычный 2 3 3 3" xfId="5166"/>
    <cellStyle name="Обычный 2 3 3_Пр1 Корректировки ПРi" xfId="5077"/>
    <cellStyle name="Обычный 2 3 4" xfId="3980"/>
    <cellStyle name="Обычный 2 3_Пр1 Корректировки ПРi" xfId="5074"/>
    <cellStyle name="Обычный 2 30" xfId="1341"/>
    <cellStyle name="Обычный 2 31" xfId="5096"/>
    <cellStyle name="Обычный 2 32" xfId="5091"/>
    <cellStyle name="Обычный 2 33" xfId="5151"/>
    <cellStyle name="Обычный 2 34" xfId="5992"/>
    <cellStyle name="Обычный 2 35" xfId="5981"/>
    <cellStyle name="Обычный 2 36" xfId="5136"/>
    <cellStyle name="Обычный 2 37" xfId="5140"/>
    <cellStyle name="Обычный 2 38" xfId="5984"/>
    <cellStyle name="Обычный 2 39" xfId="5141"/>
    <cellStyle name="Обычный 2 4" xfId="1082"/>
    <cellStyle name="Обычный 2 4 2" xfId="1083"/>
    <cellStyle name="Обычный 2 4 2 2" xfId="1084"/>
    <cellStyle name="Обычный 2 4 2 3" xfId="3981"/>
    <cellStyle name="Обычный 2 4 2 4" xfId="5167"/>
    <cellStyle name="Обычный 2 4 2_Пр1 Корректировки ПРi" xfId="5079"/>
    <cellStyle name="Обычный 2 4 3" xfId="1085"/>
    <cellStyle name="Обычный 2 4 3 2" xfId="3982"/>
    <cellStyle name="Обычный 2 4 3 3" xfId="5168"/>
    <cellStyle name="Обычный 2 4 3_Пр1 Корректировки ПРi" xfId="5080"/>
    <cellStyle name="Обычный 2 4 4" xfId="3983"/>
    <cellStyle name="Обычный 2 4 5" xfId="3984"/>
    <cellStyle name="Обычный 2 4 6" xfId="3985"/>
    <cellStyle name="Обычный 2 4_Пр1 Корректировки ПРi" xfId="5078"/>
    <cellStyle name="Обычный 2 40" xfId="5137"/>
    <cellStyle name="Обычный 2 41" xfId="5142"/>
    <cellStyle name="Обычный 2 42" xfId="5093"/>
    <cellStyle name="Обычный 2 43" xfId="5095"/>
    <cellStyle name="Обычный 2 44" xfId="1050"/>
    <cellStyle name="Обычный 2 45" xfId="6991"/>
    <cellStyle name="Обычный 2 46" xfId="7232"/>
    <cellStyle name="Обычный 2 47" xfId="3986"/>
    <cellStyle name="Обычный 2 48" xfId="7228"/>
    <cellStyle name="Обычный 2 49" xfId="7257"/>
    <cellStyle name="Обычный 2 5" xfId="1086"/>
    <cellStyle name="Обычный 2 5 2" xfId="1087"/>
    <cellStyle name="Обычный 2 5 2 2" xfId="1088"/>
    <cellStyle name="Обычный 2 5 2 2 2" xfId="3987"/>
    <cellStyle name="Обычный 2 5 2 2 3" xfId="5170"/>
    <cellStyle name="Обычный 2 5 2 2_Пр1 Корректировки ПРi" xfId="5083"/>
    <cellStyle name="Обычный 2 5 2 3" xfId="3988"/>
    <cellStyle name="Обычный 2 5 2 4" xfId="5169"/>
    <cellStyle name="Обычный 2 5 2 5" xfId="5110"/>
    <cellStyle name="Обычный 2 5 2 6" xfId="7225"/>
    <cellStyle name="Обычный 2 5 2 7" xfId="7178"/>
    <cellStyle name="Обычный 2 5 2_Пр1 Корректировки ПРi" xfId="5082"/>
    <cellStyle name="Обычный 2 5 3" xfId="1089"/>
    <cellStyle name="Обычный 2 5 3 2" xfId="3989"/>
    <cellStyle name="Обычный 2 5 4" xfId="3990"/>
    <cellStyle name="Обычный 2 5_Пр1 Корректировки ПРi" xfId="5081"/>
    <cellStyle name="Обычный 2 50" xfId="3991"/>
    <cellStyle name="Обычный 2 51" xfId="7258"/>
    <cellStyle name="Обычный 2 52" xfId="7176"/>
    <cellStyle name="Обычный 2 53" xfId="7252"/>
    <cellStyle name="Обычный 2 54" xfId="6951"/>
    <cellStyle name="Обычный 2 55" xfId="3992"/>
    <cellStyle name="Обычный 2 56" xfId="7208"/>
    <cellStyle name="Обычный 2 57" xfId="7205"/>
    <cellStyle name="Обычный 2 58" xfId="3993"/>
    <cellStyle name="Обычный 2 59" xfId="7198"/>
    <cellStyle name="Обычный 2 6" xfId="1090"/>
    <cellStyle name="Обычный 2 6 2" xfId="1091"/>
    <cellStyle name="Обычный 2 6 2 2" xfId="1092"/>
    <cellStyle name="Обычный 2 6 2 2 2" xfId="3994"/>
    <cellStyle name="Обычный 2 6 2 2 3" xfId="5172"/>
    <cellStyle name="Обычный 2 6 2 2_Пр1 Корректировки ПРi" xfId="5086"/>
    <cellStyle name="Обычный 2 6 2 3" xfId="3995"/>
    <cellStyle name="Обычный 2 6 2 4" xfId="5171"/>
    <cellStyle name="Обычный 2 6 2 5" xfId="5109"/>
    <cellStyle name="Обычный 2 6 2 6" xfId="6952"/>
    <cellStyle name="Обычный 2 6 2 7" xfId="7249"/>
    <cellStyle name="Обычный 2 6 2_Пр1 Корректировки ПРi" xfId="5085"/>
    <cellStyle name="Обычный 2 6 3" xfId="1093"/>
    <cellStyle name="Обычный 2 6 3 2" xfId="3996"/>
    <cellStyle name="Обычный 2 6 4" xfId="3997"/>
    <cellStyle name="Обычный 2 6_Пр1 Корректировки ПРi" xfId="5084"/>
    <cellStyle name="Обычный 2 60" xfId="7207"/>
    <cellStyle name="Обычный 2 61" xfId="7027"/>
    <cellStyle name="Обычный 2 62" xfId="7036"/>
    <cellStyle name="Обычный 2 63" xfId="7070"/>
    <cellStyle name="Обычный 2 64" xfId="6990"/>
    <cellStyle name="Обычный 2 65" xfId="7277"/>
    <cellStyle name="Обычный 2 66" xfId="7222"/>
    <cellStyle name="Обычный 2 67" xfId="7302"/>
    <cellStyle name="Обычный 2 68" xfId="7307"/>
    <cellStyle name="Обычный 2 69" xfId="6956"/>
    <cellStyle name="Обычный 2 7" xfId="1094"/>
    <cellStyle name="Обычный 2 7 2" xfId="3998"/>
    <cellStyle name="Обычный 2 7 2 2" xfId="3999"/>
    <cellStyle name="Обычный 2 7 2_1" xfId="6011"/>
    <cellStyle name="Обычный 2 7 3" xfId="4000"/>
    <cellStyle name="Обычный 2 7 4" xfId="1342"/>
    <cellStyle name="Обычный 2 7_1" xfId="6010"/>
    <cellStyle name="Обычный 2 70" xfId="4001"/>
    <cellStyle name="Обычный 2 71" xfId="7040"/>
    <cellStyle name="Обычный 2 72" xfId="7269"/>
    <cellStyle name="Обычный 2 73" xfId="7050"/>
    <cellStyle name="Обычный 2 74" xfId="7267"/>
    <cellStyle name="Обычный 2 75" xfId="7218"/>
    <cellStyle name="Обычный 2 76" xfId="7300"/>
    <cellStyle name="Обычный 2 77" xfId="6950"/>
    <cellStyle name="Обычный 2 78" xfId="7278"/>
    <cellStyle name="Обычный 2 79" xfId="6985"/>
    <cellStyle name="Обычный 2 8" xfId="1095"/>
    <cellStyle name="Обычный 2 8 10" xfId="7475"/>
    <cellStyle name="Обычный 2 8 2" xfId="4002"/>
    <cellStyle name="Обычный 2 8 3" xfId="4003"/>
    <cellStyle name="Обычный 2 8 4" xfId="5173"/>
    <cellStyle name="Обычный 2 8 5" xfId="7092"/>
    <cellStyle name="Обычный 2 8 6" xfId="7185"/>
    <cellStyle name="Обычный 2 8 7" xfId="7066"/>
    <cellStyle name="Обычный 2 8 8" xfId="7425"/>
    <cellStyle name="Обычный 2 8 9" xfId="7285"/>
    <cellStyle name="Обычный 2 8_1" xfId="6012"/>
    <cellStyle name="Обычный 2 80" xfId="7290"/>
    <cellStyle name="Обычный 2 81" xfId="7124"/>
    <cellStyle name="Обычный 2 82" xfId="7117"/>
    <cellStyle name="Обычный 2 83" xfId="7264"/>
    <cellStyle name="Обычный 2 84" xfId="7160"/>
    <cellStyle name="Обычный 2 85" xfId="6961"/>
    <cellStyle name="Обычный 2 86" xfId="7138"/>
    <cellStyle name="Обычный 2 87" xfId="7007"/>
    <cellStyle name="Обычный 2 88" xfId="6996"/>
    <cellStyle name="Обычный 2 89" xfId="7016"/>
    <cellStyle name="Обычный 2 9" xfId="1096"/>
    <cellStyle name="Обычный 2 9 10" xfId="7476"/>
    <cellStyle name="Обычный 2 9 2" xfId="1097"/>
    <cellStyle name="Обычный 2 9 3" xfId="1098"/>
    <cellStyle name="Обычный 2 9 4" xfId="5174"/>
    <cellStyle name="Обычный 2 9 5" xfId="7158"/>
    <cellStyle name="Обычный 2 9 6" xfId="7201"/>
    <cellStyle name="Обычный 2 9 7" xfId="7125"/>
    <cellStyle name="Обычный 2 9 8" xfId="7426"/>
    <cellStyle name="Обычный 2 9 9" xfId="6984"/>
    <cellStyle name="Обычный 2 9_1" xfId="6013"/>
    <cellStyle name="Обычный 2 90" xfId="7256"/>
    <cellStyle name="Обычный 2 91" xfId="6949"/>
    <cellStyle name="Обычный 2 92" xfId="6999"/>
    <cellStyle name="Обычный 2 93" xfId="7266"/>
    <cellStyle name="Обычный 2 94" xfId="7317"/>
    <cellStyle name="Обычный 2 95" xfId="7015"/>
    <cellStyle name="Обычный 2 96" xfId="7421"/>
    <cellStyle name="Обычный 2 97" xfId="7074"/>
    <cellStyle name="Обычный 2 98" xfId="7472"/>
    <cellStyle name="Обычный 2 99" xfId="7373"/>
    <cellStyle name="Обычный 2_1" xfId="6008"/>
    <cellStyle name="Обычный 20" xfId="1099"/>
    <cellStyle name="Обычный 20 10" xfId="4004"/>
    <cellStyle name="Обычный 20 11" xfId="5175"/>
    <cellStyle name="Обычный 20 12" xfId="7047"/>
    <cellStyle name="Обычный 20 13" xfId="7241"/>
    <cellStyle name="Обычный 20 2" xfId="4005"/>
    <cellStyle name="Обычный 20 3" xfId="4006"/>
    <cellStyle name="Обычный 20 4" xfId="4007"/>
    <cellStyle name="Обычный 20 5" xfId="4008"/>
    <cellStyle name="Обычный 20 6" xfId="4009"/>
    <cellStyle name="Обычный 20 7" xfId="4010"/>
    <cellStyle name="Обычный 20 8" xfId="4011"/>
    <cellStyle name="Обычный 20 9" xfId="4012"/>
    <cellStyle name="Обычный 20_1" xfId="6014"/>
    <cellStyle name="Обычный 202" xfId="4013"/>
    <cellStyle name="Обычный 203" xfId="4014"/>
    <cellStyle name="Обычный 205" xfId="4015"/>
    <cellStyle name="Обычный 206" xfId="4016"/>
    <cellStyle name="Обычный 207" xfId="4017"/>
    <cellStyle name="Обычный 208" xfId="4018"/>
    <cellStyle name="Обычный 21" xfId="1100"/>
    <cellStyle name="Обычный 21 2" xfId="1101"/>
    <cellStyle name="Обычный 21 2 2" xfId="4019"/>
    <cellStyle name="Обычный 21 2 3" xfId="5177"/>
    <cellStyle name="Обычный 21 2 4" xfId="7010"/>
    <cellStyle name="Обычный 21 2 5" xfId="6967"/>
    <cellStyle name="Обычный 21 2_1" xfId="6016"/>
    <cellStyle name="Обычный 21 3" xfId="4020"/>
    <cellStyle name="Обычный 21 4" xfId="5176"/>
    <cellStyle name="Обычный 21 5" xfId="5106"/>
    <cellStyle name="Обычный 21 6" xfId="7106"/>
    <cellStyle name="Обычный 21 7" xfId="7223"/>
    <cellStyle name="Обычный 21_1" xfId="6015"/>
    <cellStyle name="Обычный 210" xfId="4021"/>
    <cellStyle name="Обычный 218" xfId="4022"/>
    <cellStyle name="Обычный 22" xfId="1343"/>
    <cellStyle name="Обычный 22 2" xfId="4023"/>
    <cellStyle name="Обычный 22 3" xfId="5178"/>
    <cellStyle name="Обычный 22 4" xfId="7105"/>
    <cellStyle name="Обычный 22 5" xfId="7069"/>
    <cellStyle name="Обычный 22_1" xfId="6017"/>
    <cellStyle name="Обычный 228" xfId="4024"/>
    <cellStyle name="Обычный 23" xfId="1344"/>
    <cellStyle name="Обычный 23 2" xfId="4025"/>
    <cellStyle name="Обычный 23 3" xfId="5179"/>
    <cellStyle name="Обычный 23 4" xfId="6983"/>
    <cellStyle name="Обычный 23 5" xfId="7041"/>
    <cellStyle name="Обычный 23_1" xfId="6018"/>
    <cellStyle name="Обычный 24" xfId="1345"/>
    <cellStyle name="Обычный 24 2" xfId="4026"/>
    <cellStyle name="Обычный 24 3" xfId="5180"/>
    <cellStyle name="Обычный 24 4" xfId="7104"/>
    <cellStyle name="Обычный 24 5" xfId="7091"/>
    <cellStyle name="Обычный 24_1" xfId="6019"/>
    <cellStyle name="Обычный 25" xfId="1346"/>
    <cellStyle name="Обычный 25 2" xfId="4027"/>
    <cellStyle name="Обычный 25 3" xfId="5181"/>
    <cellStyle name="Обычный 25 4" xfId="7152"/>
    <cellStyle name="Обычный 25 5" xfId="7259"/>
    <cellStyle name="Обычный 25_1" xfId="6020"/>
    <cellStyle name="Обычный 26" xfId="1102"/>
    <cellStyle name="Обычный 26 2" xfId="4028"/>
    <cellStyle name="Обычный 26 3" xfId="4029"/>
    <cellStyle name="Обычный 26 4" xfId="4030"/>
    <cellStyle name="Обычный 26 5" xfId="4031"/>
    <cellStyle name="Обычный 26 6" xfId="4032"/>
    <cellStyle name="Обычный 26 7" xfId="7519"/>
    <cellStyle name="Обычный 26_1" xfId="6021"/>
    <cellStyle name="Обычный 27" xfId="1347"/>
    <cellStyle name="Обычный 27 2" xfId="4033"/>
    <cellStyle name="Обычный 27 3" xfId="4034"/>
    <cellStyle name="Обычный 27 4" xfId="4035"/>
    <cellStyle name="Обычный 27_1" xfId="6022"/>
    <cellStyle name="Обычный 28" xfId="1103"/>
    <cellStyle name="Обычный 28 2" xfId="4036"/>
    <cellStyle name="Обычный 28 3" xfId="5182"/>
    <cellStyle name="Обычный 28 4" xfId="7103"/>
    <cellStyle name="Обычный 28 5" xfId="7120"/>
    <cellStyle name="Обычный 28_1" xfId="6023"/>
    <cellStyle name="Обычный 29" xfId="4037"/>
    <cellStyle name="Обычный 29 2" xfId="4038"/>
    <cellStyle name="Обычный 29 3" xfId="4039"/>
    <cellStyle name="Обычный 29 4" xfId="4040"/>
    <cellStyle name="Обычный 29_1" xfId="6024"/>
    <cellStyle name="Обычный 3" xfId="41"/>
    <cellStyle name="Обычный 3 10" xfId="4041"/>
    <cellStyle name="Обычный 3 10 2" xfId="42"/>
    <cellStyle name="Обычный 3 10_1" xfId="6026"/>
    <cellStyle name="Обычный 3 11" xfId="4042"/>
    <cellStyle name="Обычный 3 12" xfId="1104"/>
    <cellStyle name="Обычный 3 2" xfId="43"/>
    <cellStyle name="Обычный 3 2 10" xfId="4043"/>
    <cellStyle name="Обычный 3 2 11" xfId="1105"/>
    <cellStyle name="Обычный 3 2 12" xfId="7200"/>
    <cellStyle name="Обычный 3 2 13" xfId="7033"/>
    <cellStyle name="Обычный 3 2 14" xfId="7239"/>
    <cellStyle name="Обычный 3 2 15" xfId="7427"/>
    <cellStyle name="Обычный 3 2 16" xfId="7235"/>
    <cellStyle name="Обычный 3 2 17" xfId="7477"/>
    <cellStyle name="Обычный 3 2 18" xfId="7203"/>
    <cellStyle name="Обычный 3 2 19" xfId="7485"/>
    <cellStyle name="Обычный 3 2 2" xfId="4044"/>
    <cellStyle name="Обычный 3 2 2 2" xfId="44"/>
    <cellStyle name="Обычный 3 2 2 2 2" xfId="4046"/>
    <cellStyle name="Обычный 3 2 2 2 2 4" xfId="5997"/>
    <cellStyle name="Обычный 3 2 2 2 3" xfId="4047"/>
    <cellStyle name="Обычный 3 2 2 2 4" xfId="4045"/>
    <cellStyle name="Обычный 3 2 2 2_1" xfId="6028"/>
    <cellStyle name="Обычный 3 2 2 3" xfId="4048"/>
    <cellStyle name="Обычный 3 2 2 4" xfId="4049"/>
    <cellStyle name="Обычный 3 2 2 5" xfId="4050"/>
    <cellStyle name="Обычный 3 2 2 6" xfId="4051"/>
    <cellStyle name="Обычный 3 2 2_интегр акт" xfId="4052"/>
    <cellStyle name="Обычный 3 2 3" xfId="4053"/>
    <cellStyle name="Обычный 3 2 3 2" xfId="4054"/>
    <cellStyle name="Обычный 3 2 3_1" xfId="6029"/>
    <cellStyle name="Обычный 3 2 4" xfId="4055"/>
    <cellStyle name="Обычный 3 2 5" xfId="4056"/>
    <cellStyle name="Обычный 3 2 6" xfId="4057"/>
    <cellStyle name="Обычный 3 2 7" xfId="4058"/>
    <cellStyle name="Обычный 3 2 8" xfId="4059"/>
    <cellStyle name="Обычный 3 2 9" xfId="4060"/>
    <cellStyle name="Обычный 3 2_1" xfId="6027"/>
    <cellStyle name="Обычный 3 21" xfId="45"/>
    <cellStyle name="Обычный 3 22" xfId="4061"/>
    <cellStyle name="Обычный 3 3" xfId="1348"/>
    <cellStyle name="Обычный 3 3 2" xfId="4062"/>
    <cellStyle name="Обычный 3 3 2 2" xfId="4063"/>
    <cellStyle name="Обычный 3 3 2 3" xfId="5138"/>
    <cellStyle name="Обычный 3 3 2_1" xfId="7336"/>
    <cellStyle name="Обычный 3 3 3" xfId="4064"/>
    <cellStyle name="Обычный 3 3 4" xfId="4065"/>
    <cellStyle name="Обычный 3 3 5" xfId="4066"/>
    <cellStyle name="Обычный 3 3 6" xfId="5183"/>
    <cellStyle name="Обычный 3 3 7" xfId="7006"/>
    <cellStyle name="Обычный 3 3 8" xfId="7024"/>
    <cellStyle name="Обычный 3 3_1" xfId="6030"/>
    <cellStyle name="Обычный 3 4" xfId="4067"/>
    <cellStyle name="Обычный 3 4 2" xfId="4068"/>
    <cellStyle name="Обычный 3 4 2 2" xfId="4069"/>
    <cellStyle name="Обычный 3 4 2_1" xfId="6032"/>
    <cellStyle name="Обычный 3 4 3" xfId="4070"/>
    <cellStyle name="Обычный 3 4 4" xfId="4071"/>
    <cellStyle name="Обычный 3 4_1" xfId="6031"/>
    <cellStyle name="Обычный 3 5" xfId="4072"/>
    <cellStyle name="Обычный 3 5 2" xfId="4073"/>
    <cellStyle name="Обычный 3 5 2 2" xfId="4074"/>
    <cellStyle name="Обычный 3 5 2_1" xfId="6034"/>
    <cellStyle name="Обычный 3 5 3" xfId="4075"/>
    <cellStyle name="Обычный 3 5_1" xfId="6033"/>
    <cellStyle name="Обычный 3 6" xfId="4076"/>
    <cellStyle name="Обычный 3 6 2" xfId="4077"/>
    <cellStyle name="Обычный 3 6 3" xfId="4078"/>
    <cellStyle name="Обычный 3 6_1" xfId="6035"/>
    <cellStyle name="Обычный 3 7" xfId="4079"/>
    <cellStyle name="Обычный 3 7 2" xfId="4080"/>
    <cellStyle name="Обычный 3 7 3" xfId="4081"/>
    <cellStyle name="Обычный 3 7_1" xfId="6036"/>
    <cellStyle name="Обычный 3 8" xfId="4082"/>
    <cellStyle name="Обычный 3 8 2" xfId="4083"/>
    <cellStyle name="Обычный 3 8 3" xfId="4084"/>
    <cellStyle name="Обычный 3 8_1" xfId="6037"/>
    <cellStyle name="Обычный 3 9" xfId="4085"/>
    <cellStyle name="Обычный 3 9 2" xfId="4086"/>
    <cellStyle name="Обычный 3 9_1" xfId="6038"/>
    <cellStyle name="Обычный 3_1" xfId="6025"/>
    <cellStyle name="Обычный 30" xfId="46"/>
    <cellStyle name="Обычный 30 2" xfId="4088"/>
    <cellStyle name="Обычный 30 3" xfId="4089"/>
    <cellStyle name="Обычный 30 4" xfId="4090"/>
    <cellStyle name="Обычный 30 5" xfId="4087"/>
    <cellStyle name="Обычный 30_1" xfId="6039"/>
    <cellStyle name="Обычный 31" xfId="4091"/>
    <cellStyle name="Обычный 31 2" xfId="4092"/>
    <cellStyle name="Обычный 31 3" xfId="4093"/>
    <cellStyle name="Обычный 31 4" xfId="4094"/>
    <cellStyle name="Обычный 31_1" xfId="6040"/>
    <cellStyle name="Обычный 32" xfId="4095"/>
    <cellStyle name="Обычный 32 2" xfId="4096"/>
    <cellStyle name="Обычный 32 3" xfId="4097"/>
    <cellStyle name="Обычный 32 4" xfId="6977"/>
    <cellStyle name="Обычный 32_1" xfId="6041"/>
    <cellStyle name="Обычный 33" xfId="4098"/>
    <cellStyle name="Обычный 33 2" xfId="4099"/>
    <cellStyle name="Обычный 33_1" xfId="6042"/>
    <cellStyle name="Обычный 34" xfId="4100"/>
    <cellStyle name="Обычный 34 2" xfId="4101"/>
    <cellStyle name="Обычный 34 3" xfId="4102"/>
    <cellStyle name="Обычный 34 4" xfId="4103"/>
    <cellStyle name="Обычный 34 5" xfId="4104"/>
    <cellStyle name="Обычный 35" xfId="4105"/>
    <cellStyle name="Обычный 35 2" xfId="4106"/>
    <cellStyle name="Обычный 35 3" xfId="4107"/>
    <cellStyle name="Обычный 35_1" xfId="6043"/>
    <cellStyle name="Обычный 36" xfId="1349"/>
    <cellStyle name="Обычный 36 2" xfId="4108"/>
    <cellStyle name="Обычный 36 3" xfId="4109"/>
    <cellStyle name="Обычный 36 4" xfId="4110"/>
    <cellStyle name="Обычный 36_1" xfId="6044"/>
    <cellStyle name="Обычный 37" xfId="4111"/>
    <cellStyle name="Обычный 37 2" xfId="4112"/>
    <cellStyle name="Обычный 37 3" xfId="4113"/>
    <cellStyle name="Обычный 38" xfId="4114"/>
    <cellStyle name="Обычный 38 2" xfId="4115"/>
    <cellStyle name="Обычный 38_1" xfId="6045"/>
    <cellStyle name="Обычный 39" xfId="4116"/>
    <cellStyle name="Обычный 39 2" xfId="4117"/>
    <cellStyle name="Обычный 39_1" xfId="6046"/>
    <cellStyle name="Обычный 4" xfId="47"/>
    <cellStyle name="Обычный 4 10" xfId="4118"/>
    <cellStyle name="Обычный 4 11" xfId="4119"/>
    <cellStyle name="Обычный 4 12" xfId="1106"/>
    <cellStyle name="Обычный 4 13" xfId="6994"/>
    <cellStyle name="Обычный 4 14" xfId="7231"/>
    <cellStyle name="Обычный 4 15" xfId="7032"/>
    <cellStyle name="Обычный 4 16" xfId="7180"/>
    <cellStyle name="Обычный 4 17" xfId="7224"/>
    <cellStyle name="Обычный 4 18" xfId="6997"/>
    <cellStyle name="Обычный 4 19" xfId="7025"/>
    <cellStyle name="Обычный 4 2" xfId="48"/>
    <cellStyle name="Обычный 4 2 10" xfId="7031"/>
    <cellStyle name="Обычный 4 2 2" xfId="4120"/>
    <cellStyle name="Обычный 4 2 2 2" xfId="4121"/>
    <cellStyle name="Обычный 4 2 2_т.1.15.3." xfId="4122"/>
    <cellStyle name="Обычный 4 2 3" xfId="4123"/>
    <cellStyle name="Обычный 4 2 3 2" xfId="4124"/>
    <cellStyle name="Обычный 4 2 3_т.1.15.3." xfId="4125"/>
    <cellStyle name="Обычный 4 2 4" xfId="4126"/>
    <cellStyle name="Обычный 4 2 5" xfId="4127"/>
    <cellStyle name="Обычный 4 2 6" xfId="4128"/>
    <cellStyle name="Обычный 4 2 7" xfId="1107"/>
    <cellStyle name="Обычный 4 2 8" xfId="6995"/>
    <cellStyle name="Обычный 4 2 9" xfId="7171"/>
    <cellStyle name="Обычный 4 2_1" xfId="6048"/>
    <cellStyle name="Обычный 4 20" xfId="7183"/>
    <cellStyle name="Обычный 4 21" xfId="7009"/>
    <cellStyle name="Обычный 4 22" xfId="7086"/>
    <cellStyle name="Обычный 4 23" xfId="7019"/>
    <cellStyle name="Обычный 4 24" xfId="7118"/>
    <cellStyle name="Обычный 4 25" xfId="7247"/>
    <cellStyle name="Обычный 4 26" xfId="7044"/>
    <cellStyle name="Обычный 4 27" xfId="7288"/>
    <cellStyle name="Обычный 4 28" xfId="7077"/>
    <cellStyle name="Обычный 4 29" xfId="7308"/>
    <cellStyle name="Обычный 4 3" xfId="1108"/>
    <cellStyle name="Обычный 4 3 2" xfId="1109"/>
    <cellStyle name="Обычный 4 3 2 2" xfId="4129"/>
    <cellStyle name="Обычный 4 3 2 3" xfId="5185"/>
    <cellStyle name="Обычный 4 3 2 4" xfId="7255"/>
    <cellStyle name="Обычный 4 3 2 5" xfId="7150"/>
    <cellStyle name="Обычный 4 3 2_1" xfId="6050"/>
    <cellStyle name="Обычный 4 3 3" xfId="1110"/>
    <cellStyle name="Обычный 4 3 3 2" xfId="4130"/>
    <cellStyle name="Обычный 4 3 3 3" xfId="5186"/>
    <cellStyle name="Обычный 4 3 3_Пр1 Корректировки ПРi" xfId="5087"/>
    <cellStyle name="Обычный 4 3 4" xfId="4131"/>
    <cellStyle name="Обычный 4 3 5" xfId="5184"/>
    <cellStyle name="Обычный 4 3 6" xfId="7170"/>
    <cellStyle name="Обычный 4 3 7" xfId="6955"/>
    <cellStyle name="Обычный 4 3_1" xfId="6049"/>
    <cellStyle name="Обычный 4 30" xfId="7021"/>
    <cellStyle name="Обычный 4 31" xfId="7282"/>
    <cellStyle name="Обычный 4 32" xfId="7127"/>
    <cellStyle name="Обычный 4 33" xfId="7075"/>
    <cellStyle name="Обычный 4 34" xfId="7159"/>
    <cellStyle name="Обычный 4 35" xfId="7306"/>
    <cellStyle name="Обычный 4 36" xfId="7162"/>
    <cellStyle name="Обычный 4 37" xfId="7164"/>
    <cellStyle name="Обычный 4 38" xfId="7229"/>
    <cellStyle name="Обычный 4 39" xfId="7048"/>
    <cellStyle name="Обычный 4 4" xfId="1111"/>
    <cellStyle name="Обычный 4 4 2" xfId="4132"/>
    <cellStyle name="Обычный 4 4 3" xfId="4133"/>
    <cellStyle name="Обычный 4 4_т.1.15.3." xfId="4134"/>
    <cellStyle name="Обычный 4 40" xfId="7272"/>
    <cellStyle name="Обычный 4 41" xfId="6987"/>
    <cellStyle name="Обычный 4 42" xfId="7270"/>
    <cellStyle name="Обычный 4 43" xfId="7102"/>
    <cellStyle name="Обычный 4 44" xfId="6972"/>
    <cellStyle name="Обычный 4 45" xfId="7305"/>
    <cellStyle name="Обычный 4 46" xfId="7029"/>
    <cellStyle name="Обычный 4 47" xfId="7057"/>
    <cellStyle name="Обычный 4 48" xfId="7301"/>
    <cellStyle name="Обычный 4 49" xfId="7284"/>
    <cellStyle name="Обычный 4 5" xfId="4135"/>
    <cellStyle name="Обычный 4 50" xfId="7216"/>
    <cellStyle name="Обычный 4 51" xfId="7184"/>
    <cellStyle name="Обычный 4 52" xfId="7148"/>
    <cellStyle name="Обычный 4 53" xfId="7195"/>
    <cellStyle name="Обычный 4 54" xfId="7122"/>
    <cellStyle name="Обычный 4 55" xfId="7097"/>
    <cellStyle name="Обычный 4 56" xfId="7244"/>
    <cellStyle name="Обычный 4 57" xfId="7318"/>
    <cellStyle name="Обычный 4 58" xfId="7398"/>
    <cellStyle name="Обычный 4 59" xfId="7312"/>
    <cellStyle name="Обычный 4 6" xfId="4136"/>
    <cellStyle name="Обычный 4 6 2" xfId="4137"/>
    <cellStyle name="Обычный 4 60" xfId="7396"/>
    <cellStyle name="Обычный 4 61" xfId="7250"/>
    <cellStyle name="Обычный 4 62" xfId="7393"/>
    <cellStyle name="Обычный 4 63" xfId="7188"/>
    <cellStyle name="Обычный 4 64" xfId="7391"/>
    <cellStyle name="Обычный 4 65" xfId="7166"/>
    <cellStyle name="Обычный 4 66" xfId="7389"/>
    <cellStyle name="Обычный 4 67" xfId="7114"/>
    <cellStyle name="Обычный 4 68" xfId="7387"/>
    <cellStyle name="Обычный 4 69" xfId="6992"/>
    <cellStyle name="Обычный 4 7" xfId="4138"/>
    <cellStyle name="Обычный 4 70" xfId="7456"/>
    <cellStyle name="Обычный 4 71" xfId="7457"/>
    <cellStyle name="Обычный 4 72" xfId="7385"/>
    <cellStyle name="Обычный 4 73" xfId="7458"/>
    <cellStyle name="Обычный 4 74" xfId="7384"/>
    <cellStyle name="Обычный 4 75" xfId="7460"/>
    <cellStyle name="Обычный 4 76" xfId="7383"/>
    <cellStyle name="Обычный 4 77" xfId="7063"/>
    <cellStyle name="Обычный 4 78" xfId="7428"/>
    <cellStyle name="Обычный 4 79" xfId="7469"/>
    <cellStyle name="Обычный 4 8" xfId="4139"/>
    <cellStyle name="Обычный 4 80" xfId="7404"/>
    <cellStyle name="Обычный 4 81" xfId="7468"/>
    <cellStyle name="Обычный 4 82" xfId="6981"/>
    <cellStyle name="Обычный 4 83" xfId="7478"/>
    <cellStyle name="Обычный 4 84" xfId="7291"/>
    <cellStyle name="Обычный 4 85" xfId="7486"/>
    <cellStyle name="Обычный 4 9" xfId="4140"/>
    <cellStyle name="Обычный 4_1" xfId="6047"/>
    <cellStyle name="Обычный 40" xfId="4141"/>
    <cellStyle name="Обычный 40 2" xfId="4142"/>
    <cellStyle name="Обычный 40_1" xfId="6051"/>
    <cellStyle name="Обычный 41" xfId="4143"/>
    <cellStyle name="Обычный 41 2" xfId="4144"/>
    <cellStyle name="Обычный 41_1" xfId="6052"/>
    <cellStyle name="Обычный 42" xfId="4145"/>
    <cellStyle name="Обычный 42 2" xfId="4146"/>
    <cellStyle name="Обычный 42_1" xfId="6053"/>
    <cellStyle name="Обычный 43" xfId="4147"/>
    <cellStyle name="Обычный 43 2" xfId="4148"/>
    <cellStyle name="Обычный 44" xfId="4149"/>
    <cellStyle name="Обычный 45" xfId="4150"/>
    <cellStyle name="Обычный 46" xfId="4151"/>
    <cellStyle name="Обычный 47" xfId="4152"/>
    <cellStyle name="Обычный 48" xfId="4153"/>
    <cellStyle name="Обычный 49" xfId="4154"/>
    <cellStyle name="Обычный 5" xfId="49"/>
    <cellStyle name="Обычный 5 10" xfId="4155"/>
    <cellStyle name="Обычный 5 11" xfId="4156"/>
    <cellStyle name="Обычный 5 12" xfId="1112"/>
    <cellStyle name="Обычный 5 13" xfId="6998"/>
    <cellStyle name="Обычный 5 14" xfId="7003"/>
    <cellStyle name="Обычный 5 15" xfId="7058"/>
    <cellStyle name="Обычный 5 16" xfId="7197"/>
    <cellStyle name="Обычный 5 17" xfId="6979"/>
    <cellStyle name="Обычный 5 18" xfId="6969"/>
    <cellStyle name="Обычный 5 19" xfId="7187"/>
    <cellStyle name="Обычный 5 2" xfId="1113"/>
    <cellStyle name="Обычный 5 2 2" xfId="1114"/>
    <cellStyle name="Обычный 5 2 2 2" xfId="1115"/>
    <cellStyle name="Обычный 5 2 2 2 2" xfId="4157"/>
    <cellStyle name="Обычный 5 2 2 2 3" xfId="5187"/>
    <cellStyle name="Обычный 5 2 2 2_1" xfId="6057"/>
    <cellStyle name="Обычный 5 2 2_1" xfId="6056"/>
    <cellStyle name="Обычный 5 2 3" xfId="1116"/>
    <cellStyle name="Обычный 5 2 3 2" xfId="4158"/>
    <cellStyle name="Обычный 5 2 3 3" xfId="4159"/>
    <cellStyle name="Обычный 5 2 3 4" xfId="5188"/>
    <cellStyle name="Обычный 5 2 3 5" xfId="7094"/>
    <cellStyle name="Обычный 5 2 3 6" xfId="7141"/>
    <cellStyle name="Обычный 5 2 3_1" xfId="6058"/>
    <cellStyle name="Обычный 5 2 4" xfId="4160"/>
    <cellStyle name="Обычный 5 2 5" xfId="4161"/>
    <cellStyle name="Обычный 5 2 6" xfId="4162"/>
    <cellStyle name="Обычный 5 2_1" xfId="6055"/>
    <cellStyle name="Обычный 5 20" xfId="7035"/>
    <cellStyle name="Обычный 5 21" xfId="7078"/>
    <cellStyle name="Обычный 5 22" xfId="7121"/>
    <cellStyle name="Обычный 5 23" xfId="7052"/>
    <cellStyle name="Обычный 5 24" xfId="6965"/>
    <cellStyle name="Обычный 5 25" xfId="7076"/>
    <cellStyle name="Обычный 5 26" xfId="7093"/>
    <cellStyle name="Обычный 5 27" xfId="7065"/>
    <cellStyle name="Обычный 5 28" xfId="7115"/>
    <cellStyle name="Обычный 5 29" xfId="7273"/>
    <cellStyle name="Обычный 5 3" xfId="1117"/>
    <cellStyle name="Обычный 5 3 2" xfId="4163"/>
    <cellStyle name="Обычный 5 3 2 2" xfId="4164"/>
    <cellStyle name="Обычный 5 3 2_1" xfId="6060"/>
    <cellStyle name="Обычный 5 3 3" xfId="4165"/>
    <cellStyle name="Обычный 5 3 4" xfId="4166"/>
    <cellStyle name="Обычный 5 3_1" xfId="6059"/>
    <cellStyle name="Обычный 5 30" xfId="7154"/>
    <cellStyle name="Обычный 5 31" xfId="7234"/>
    <cellStyle name="Обычный 5 32" xfId="7161"/>
    <cellStyle name="Обычный 5 33" xfId="6978"/>
    <cellStyle name="Обычный 5 34" xfId="7132"/>
    <cellStyle name="Обычный 5 35" xfId="7182"/>
    <cellStyle name="Обычный 5 36" xfId="7157"/>
    <cellStyle name="Обычный 5 37" xfId="7037"/>
    <cellStyle name="Обычный 5 38" xfId="7217"/>
    <cellStyle name="Обычный 5 39" xfId="7061"/>
    <cellStyle name="Обычный 5 4" xfId="1118"/>
    <cellStyle name="Обычный 5 4 10" xfId="4167"/>
    <cellStyle name="Обычный 5 4 10 2" xfId="5190"/>
    <cellStyle name="Обычный 5 4 10_1" xfId="6062"/>
    <cellStyle name="Обычный 5 4 11" xfId="4168"/>
    <cellStyle name="Обычный 5 4 11 2" xfId="5191"/>
    <cellStyle name="Обычный 5 4 11_1" xfId="6063"/>
    <cellStyle name="Обычный 5 4 12" xfId="4169"/>
    <cellStyle name="Обычный 5 4 12 2" xfId="5192"/>
    <cellStyle name="Обычный 5 4 12_1" xfId="6064"/>
    <cellStyle name="Обычный 5 4 13" xfId="4170"/>
    <cellStyle name="Обычный 5 4 13 2" xfId="5193"/>
    <cellStyle name="Обычный 5 4 13_1" xfId="6065"/>
    <cellStyle name="Обычный 5 4 14" xfId="4171"/>
    <cellStyle name="Обычный 5 4 14 2" xfId="5194"/>
    <cellStyle name="Обычный 5 4 14_1" xfId="6066"/>
    <cellStyle name="Обычный 5 4 15" xfId="4172"/>
    <cellStyle name="Обычный 5 4 15 2" xfId="5195"/>
    <cellStyle name="Обычный 5 4 15_1" xfId="6067"/>
    <cellStyle name="Обычный 5 4 16" xfId="4173"/>
    <cellStyle name="Обычный 5 4 16 2" xfId="5196"/>
    <cellStyle name="Обычный 5 4 16_1" xfId="6068"/>
    <cellStyle name="Обычный 5 4 17" xfId="4174"/>
    <cellStyle name="Обычный 5 4 17 2" xfId="5197"/>
    <cellStyle name="Обычный 5 4 17_1" xfId="6069"/>
    <cellStyle name="Обычный 5 4 18 2" xfId="4175"/>
    <cellStyle name="Обычный 5 4 18 2 2" xfId="5198"/>
    <cellStyle name="Обычный 5 4 18 2_1" xfId="6070"/>
    <cellStyle name="Обычный 5 4 18 3" xfId="4176"/>
    <cellStyle name="Обычный 5 4 18 3 2" xfId="5199"/>
    <cellStyle name="Обычный 5 4 18 3_1" xfId="6071"/>
    <cellStyle name="Обычный 5 4 2" xfId="4177"/>
    <cellStyle name="Обычный 5 4 2 2" xfId="4178"/>
    <cellStyle name="Обычный 5 4 2 2 2" xfId="5201"/>
    <cellStyle name="Обычный 5 4 2 2_1" xfId="6073"/>
    <cellStyle name="Обычный 5 4 2 3" xfId="5200"/>
    <cellStyle name="Обычный 5 4 2 4" xfId="6968"/>
    <cellStyle name="Обычный 5 4 2 5" xfId="7023"/>
    <cellStyle name="Обычный 5 4 2_1" xfId="6072"/>
    <cellStyle name="Обычный 5 4 3" xfId="5189"/>
    <cellStyle name="Обычный 5 4 4" xfId="4179"/>
    <cellStyle name="Обычный 5 4 4 2" xfId="5202"/>
    <cellStyle name="Обычный 5 4 4_1" xfId="6074"/>
    <cellStyle name="Обычный 5 4 5" xfId="4180"/>
    <cellStyle name="Обычный 5 4 5 2" xfId="5203"/>
    <cellStyle name="Обычный 5 4 5_1" xfId="6075"/>
    <cellStyle name="Обычный 5 4 6" xfId="4181"/>
    <cellStyle name="Обычный 5 4 6 2" xfId="5204"/>
    <cellStyle name="Обычный 5 4 6_1" xfId="6076"/>
    <cellStyle name="Обычный 5 4 7" xfId="4182"/>
    <cellStyle name="Обычный 5 4 7 2" xfId="5205"/>
    <cellStyle name="Обычный 5 4 7_1" xfId="6077"/>
    <cellStyle name="Обычный 5 4 8" xfId="4183"/>
    <cellStyle name="Обычный 5 4 8 2" xfId="5206"/>
    <cellStyle name="Обычный 5 4 8_1" xfId="6078"/>
    <cellStyle name="Обычный 5 4 9" xfId="4184"/>
    <cellStyle name="Обычный 5 4 9 2" xfId="5207"/>
    <cellStyle name="Обычный 5 4 9_1" xfId="6079"/>
    <cellStyle name="Обычный 5 4_1" xfId="6061"/>
    <cellStyle name="Обычный 5 40" xfId="7177"/>
    <cellStyle name="Обычный 5 41" xfId="7293"/>
    <cellStyle name="Обычный 5 42" xfId="7168"/>
    <cellStyle name="Обычный 5 43" xfId="7053"/>
    <cellStyle name="Обычный 5 44" xfId="7189"/>
    <cellStyle name="Обычный 5 45" xfId="7268"/>
    <cellStyle name="Обычный 5 46" xfId="7136"/>
    <cellStyle name="Обычный 5 47" xfId="7294"/>
    <cellStyle name="Обычный 5 48" xfId="7283"/>
    <cellStyle name="Обычный 5 49" xfId="7295"/>
    <cellStyle name="Обычный 5 5" xfId="4185"/>
    <cellStyle name="Обычный 5 5 2" xfId="4186"/>
    <cellStyle name="Обычный 5 5 2 2" xfId="5209"/>
    <cellStyle name="Обычный 5 5 2_1" xfId="6081"/>
    <cellStyle name="Обычный 5 5 3" xfId="4187"/>
    <cellStyle name="Обычный 5 5 3 2" xfId="5210"/>
    <cellStyle name="Обычный 5 5 3_1" xfId="6082"/>
    <cellStyle name="Обычный 5 5 4" xfId="5208"/>
    <cellStyle name="Обычный 5 5 5" xfId="7030"/>
    <cellStyle name="Обычный 5 5 6" xfId="7064"/>
    <cellStyle name="Обычный 5 5_1" xfId="6080"/>
    <cellStyle name="Обычный 5 50" xfId="7246"/>
    <cellStyle name="Обычный 5 51" xfId="7186"/>
    <cellStyle name="Обычный 5 52" xfId="7275"/>
    <cellStyle name="Обычный 5 53" xfId="7080"/>
    <cellStyle name="Обычный 5 54" xfId="7098"/>
    <cellStyle name="Обычный 5 55" xfId="7144"/>
    <cellStyle name="Обычный 5 56" xfId="7149"/>
    <cellStyle name="Обычный 5 57" xfId="7173"/>
    <cellStyle name="Обычный 5 58" xfId="7402"/>
    <cellStyle name="Обычный 5 59" xfId="7314"/>
    <cellStyle name="Обычный 5 6" xfId="4188"/>
    <cellStyle name="Обычный 5 6 2" xfId="4189"/>
    <cellStyle name="Обычный 5 6 2 2" xfId="5212"/>
    <cellStyle name="Обычный 5 6 2_1" xfId="6084"/>
    <cellStyle name="Обычный 5 6 3" xfId="5211"/>
    <cellStyle name="Обычный 5 6 4" xfId="7028"/>
    <cellStyle name="Обычный 5 6 5" xfId="6986"/>
    <cellStyle name="Обычный 5 6_1" xfId="6083"/>
    <cellStyle name="Обычный 5 60" xfId="7401"/>
    <cellStyle name="Обычный 5 61" xfId="7199"/>
    <cellStyle name="Обычный 5 62" xfId="7400"/>
    <cellStyle name="Обычный 5 63" xfId="7220"/>
    <cellStyle name="Обычный 5 64" xfId="7399"/>
    <cellStyle name="Обычный 5 65" xfId="6963"/>
    <cellStyle name="Обычный 5 66" xfId="7395"/>
    <cellStyle name="Обычный 5 67" xfId="7298"/>
    <cellStyle name="Обычный 5 68" xfId="7394"/>
    <cellStyle name="Обычный 5 69" xfId="7242"/>
    <cellStyle name="Обычный 5 7" xfId="4190"/>
    <cellStyle name="Обычный 5 7 2" xfId="4191"/>
    <cellStyle name="Обычный 5 7 2 2" xfId="5214"/>
    <cellStyle name="Обычный 5 7 2_1" xfId="6086"/>
    <cellStyle name="Обычный 5 7 3" xfId="5213"/>
    <cellStyle name="Обычный 5 7 4" xfId="6958"/>
    <cellStyle name="Обычный 5 7 5" xfId="7068"/>
    <cellStyle name="Обычный 5 7_1" xfId="6085"/>
    <cellStyle name="Обычный 5 70" xfId="7392"/>
    <cellStyle name="Обычный 5 71" xfId="7090"/>
    <cellStyle name="Обычный 5 72" xfId="7390"/>
    <cellStyle name="Обычный 5 73" xfId="7110"/>
    <cellStyle name="Обычный 5 74" xfId="7388"/>
    <cellStyle name="Обычный 5 75" xfId="7454"/>
    <cellStyle name="Обычный 5 76" xfId="7386"/>
    <cellStyle name="Обычный 5 77" xfId="7261"/>
    <cellStyle name="Обычный 5 78" xfId="7429"/>
    <cellStyle name="Обычный 5 79" xfId="7471"/>
    <cellStyle name="Обычный 5 8" xfId="4192"/>
    <cellStyle name="Обычный 5 8 2" xfId="5215"/>
    <cellStyle name="Обычный 5 8_1" xfId="6087"/>
    <cellStyle name="Обычный 5 80" xfId="7406"/>
    <cellStyle name="Обычный 5 81" xfId="7470"/>
    <cellStyle name="Обычный 5 82" xfId="7299"/>
    <cellStyle name="Обычный 5 83" xfId="7479"/>
    <cellStyle name="Обычный 5 84" xfId="7374"/>
    <cellStyle name="Обычный 5 85" xfId="7487"/>
    <cellStyle name="Обычный 5 9" xfId="4193"/>
    <cellStyle name="Обычный 5 9 2" xfId="5216"/>
    <cellStyle name="Обычный 5 9_1" xfId="6088"/>
    <cellStyle name="Обычный 5_1" xfId="6054"/>
    <cellStyle name="Обычный 50" xfId="4194"/>
    <cellStyle name="Обычный 50 2" xfId="5217"/>
    <cellStyle name="Обычный 50_1" xfId="6089"/>
    <cellStyle name="Обычный 51" xfId="4195"/>
    <cellStyle name="Обычный 51 2" xfId="5218"/>
    <cellStyle name="Обычный 51_1" xfId="6090"/>
    <cellStyle name="Обычный 52" xfId="4196"/>
    <cellStyle name="Обычный 52 2" xfId="5219"/>
    <cellStyle name="Обычный 52_1" xfId="6091"/>
    <cellStyle name="Обычный 53" xfId="4197"/>
    <cellStyle name="Обычный 53 2" xfId="5220"/>
    <cellStyle name="Обычный 53_1" xfId="6092"/>
    <cellStyle name="Обычный 54" xfId="4198"/>
    <cellStyle name="Обычный 54 2" xfId="5221"/>
    <cellStyle name="Обычный 54_1" xfId="6093"/>
    <cellStyle name="Обычный 55" xfId="4199"/>
    <cellStyle name="Обычный 55 2" xfId="5222"/>
    <cellStyle name="Обычный 55_1" xfId="6094"/>
    <cellStyle name="Обычный 56" xfId="4200"/>
    <cellStyle name="Обычный 56 2" xfId="5223"/>
    <cellStyle name="Обычный 56_1" xfId="6095"/>
    <cellStyle name="Обычный 57" xfId="4201"/>
    <cellStyle name="Обычный 57 2" xfId="5224"/>
    <cellStyle name="Обычный 57_1" xfId="6096"/>
    <cellStyle name="Обычный 58" xfId="4202"/>
    <cellStyle name="Обычный 58 2" xfId="5225"/>
    <cellStyle name="Обычный 58_1" xfId="6097"/>
    <cellStyle name="Обычный 59" xfId="4203"/>
    <cellStyle name="Обычный 59 2" xfId="5226"/>
    <cellStyle name="Обычный 59_1" xfId="6098"/>
    <cellStyle name="Обычный 6" xfId="50"/>
    <cellStyle name="Обычный 6 10" xfId="1119"/>
    <cellStyle name="Обычный 6 2" xfId="51"/>
    <cellStyle name="Обычный 6 2 2" xfId="52"/>
    <cellStyle name="Обычный 6 2 2 2" xfId="4205"/>
    <cellStyle name="Обычный 6 2 2 2 2" xfId="5228"/>
    <cellStyle name="Обычный 6 2 2 2_1" xfId="6102"/>
    <cellStyle name="Обычный 6 2 2 3" xfId="5227"/>
    <cellStyle name="Обычный 6 2 2 4" xfId="4204"/>
    <cellStyle name="Обычный 6 2 2_1" xfId="6101"/>
    <cellStyle name="Обычный 6 2 3" xfId="53"/>
    <cellStyle name="Обычный 6 2 3 10" xfId="7251"/>
    <cellStyle name="Обычный 6 2 3 2" xfId="5229"/>
    <cellStyle name="Обычный 6 2 3 3" xfId="4206"/>
    <cellStyle name="Обычный 6 2 3 4" xfId="7156"/>
    <cellStyle name="Обычный 6 2 3 5" xfId="7067"/>
    <cellStyle name="Обычный 6 2 3 6" xfId="7133"/>
    <cellStyle name="Обычный 6 2 3 7" xfId="7082"/>
    <cellStyle name="Обычный 6 2 3 8" xfId="7128"/>
    <cellStyle name="Обычный 6 2 3 9" xfId="7088"/>
    <cellStyle name="Обычный 6 2 3_1" xfId="6103"/>
    <cellStyle name="Обычный 6 2 4" xfId="4207"/>
    <cellStyle name="Обычный 6 2 4 2" xfId="5230"/>
    <cellStyle name="Обычный 6 2 4_1" xfId="6104"/>
    <cellStyle name="Обычный 6 2 5" xfId="1120"/>
    <cellStyle name="Обычный 6 2_1" xfId="6100"/>
    <cellStyle name="Обычный 6 3" xfId="4208"/>
    <cellStyle name="Обычный 6 3 2" xfId="4209"/>
    <cellStyle name="Обычный 6 3 2 2" xfId="5232"/>
    <cellStyle name="Обычный 6 3 2_1" xfId="6106"/>
    <cellStyle name="Обычный 6 3 3" xfId="5231"/>
    <cellStyle name="Обычный 6 3_1" xfId="6105"/>
    <cellStyle name="Обычный 6 4" xfId="4210"/>
    <cellStyle name="Обычный 6 4 2" xfId="4211"/>
    <cellStyle name="Обычный 6 4 2 2" xfId="5234"/>
    <cellStyle name="Обычный 6 4 2_1" xfId="6108"/>
    <cellStyle name="Обычный 6 4 3" xfId="5233"/>
    <cellStyle name="Обычный 6 4 4" xfId="7101"/>
    <cellStyle name="Обычный 6 4 5" xfId="7001"/>
    <cellStyle name="Обычный 6 4_1" xfId="6107"/>
    <cellStyle name="Обычный 6 5" xfId="4212"/>
    <cellStyle name="Обычный 6 5 2" xfId="5235"/>
    <cellStyle name="Обычный 6 5_1" xfId="6109"/>
    <cellStyle name="Обычный 6 6" xfId="4213"/>
    <cellStyle name="Обычный 6 6 2" xfId="5236"/>
    <cellStyle name="Обычный 6 6_1" xfId="6110"/>
    <cellStyle name="Обычный 6 7" xfId="4214"/>
    <cellStyle name="Обычный 6 7 2" xfId="5237"/>
    <cellStyle name="Обычный 6 7_1" xfId="6111"/>
    <cellStyle name="Обычный 6 8" xfId="4215"/>
    <cellStyle name="Обычный 6 8 2" xfId="5238"/>
    <cellStyle name="Обычный 6 8_1" xfId="6112"/>
    <cellStyle name="Обычный 6 9" xfId="4216"/>
    <cellStyle name="Обычный 6 9 2" xfId="5239"/>
    <cellStyle name="Обычный 6 9_1" xfId="6113"/>
    <cellStyle name="Обычный 6_1" xfId="6099"/>
    <cellStyle name="Обычный 60" xfId="4217"/>
    <cellStyle name="Обычный 60 2" xfId="5240"/>
    <cellStyle name="Обычный 60_1" xfId="6114"/>
    <cellStyle name="Обычный 61" xfId="4218"/>
    <cellStyle name="Обычный 61 2" xfId="5241"/>
    <cellStyle name="Обычный 61_1" xfId="6115"/>
    <cellStyle name="Обычный 62" xfId="5970"/>
    <cellStyle name="Обычный 62 2" xfId="7046"/>
    <cellStyle name="Обычный 62_1" xfId="6116"/>
    <cellStyle name="Обычный 63" xfId="4219"/>
    <cellStyle name="Обычный 63 2" xfId="5242"/>
    <cellStyle name="Обычный 63_1" xfId="6117"/>
    <cellStyle name="Обычный 64" xfId="4220"/>
    <cellStyle name="Обычный 64 2" xfId="5243"/>
    <cellStyle name="Обычный 64_1" xfId="6118"/>
    <cellStyle name="Обычный 65" xfId="4221"/>
    <cellStyle name="Обычный 65 2" xfId="5244"/>
    <cellStyle name="Обычный 65_1" xfId="6119"/>
    <cellStyle name="Обычный 66" xfId="5104"/>
    <cellStyle name="Обычный 67" xfId="5089"/>
    <cellStyle name="Обычный 68" xfId="4222"/>
    <cellStyle name="Обычный 68 2" xfId="5245"/>
    <cellStyle name="Обычный 68_1" xfId="6120"/>
    <cellStyle name="Обычный 69" xfId="5983"/>
    <cellStyle name="Обычный 7" xfId="54"/>
    <cellStyle name="Обычный 7 10" xfId="4223"/>
    <cellStyle name="Обычный 7 10 2" xfId="5246"/>
    <cellStyle name="Обычный 7 10_1" xfId="6122"/>
    <cellStyle name="Обычный 7 11" xfId="5103"/>
    <cellStyle name="Обычный 7 12" xfId="1121"/>
    <cellStyle name="Обычный 7 2" xfId="55"/>
    <cellStyle name="Обычный 7 2 2" xfId="4224"/>
    <cellStyle name="Обычный 7 2 2 2" xfId="5247"/>
    <cellStyle name="Обычный 7 2 2_1" xfId="6124"/>
    <cellStyle name="Обычный 7 2 3" xfId="4225"/>
    <cellStyle name="Обычный 7 2 3 2" xfId="5248"/>
    <cellStyle name="Обычный 7 2 3_1" xfId="6125"/>
    <cellStyle name="Обычный 7 2 4" xfId="1122"/>
    <cellStyle name="Обычный 7 2_1" xfId="6123"/>
    <cellStyle name="Обычный 7 3" xfId="1123"/>
    <cellStyle name="Обычный 7 3 2" xfId="4226"/>
    <cellStyle name="Обычный 7 3 2 2" xfId="5250"/>
    <cellStyle name="Обычный 7 3 2_1" xfId="6127"/>
    <cellStyle name="Обычный 7 3 3" xfId="4227"/>
    <cellStyle name="Обычный 7 3 3 2" xfId="5251"/>
    <cellStyle name="Обычный 7 3 3_1" xfId="6128"/>
    <cellStyle name="Обычный 7 3 4" xfId="4228"/>
    <cellStyle name="Обычный 7 3 4 2" xfId="5252"/>
    <cellStyle name="Обычный 7 3 4_1" xfId="6129"/>
    <cellStyle name="Обычный 7 3 5" xfId="5249"/>
    <cellStyle name="Обычный 7 3_1" xfId="6126"/>
    <cellStyle name="Обычный 7 4" xfId="4229"/>
    <cellStyle name="Обычный 7 4 2" xfId="4230"/>
    <cellStyle name="Обычный 7 4 2 2" xfId="5254"/>
    <cellStyle name="Обычный 7 4 2_1" xfId="6131"/>
    <cellStyle name="Обычный 7 4 3" xfId="5253"/>
    <cellStyle name="Обычный 7 4 4" xfId="7179"/>
    <cellStyle name="Обычный 7 4 5" xfId="7248"/>
    <cellStyle name="Обычный 7 4_1" xfId="6130"/>
    <cellStyle name="Обычный 7 5" xfId="4231"/>
    <cellStyle name="Обычный 7 5 2" xfId="5255"/>
    <cellStyle name="Обычный 7 5_1" xfId="6132"/>
    <cellStyle name="Обычный 7 6" xfId="4232"/>
    <cellStyle name="Обычный 7 6 2" xfId="5256"/>
    <cellStyle name="Обычный 7 6_1" xfId="6133"/>
    <cellStyle name="Обычный 7 7" xfId="4233"/>
    <cellStyle name="Обычный 7 7 2" xfId="5257"/>
    <cellStyle name="Обычный 7 7_1" xfId="6134"/>
    <cellStyle name="Обычный 7 8" xfId="4234"/>
    <cellStyle name="Обычный 7 8 2" xfId="5258"/>
    <cellStyle name="Обычный 7 8_1" xfId="6135"/>
    <cellStyle name="Обычный 7 9" xfId="4235"/>
    <cellStyle name="Обычный 7 9 2" xfId="5259"/>
    <cellStyle name="Обычный 7 9_1" xfId="6136"/>
    <cellStyle name="Обычный 7_1" xfId="6121"/>
    <cellStyle name="Обычный 70" xfId="5143"/>
    <cellStyle name="Обычный 71" xfId="5991"/>
    <cellStyle name="Обычный 72" xfId="5987"/>
    <cellStyle name="Обычный 73" xfId="5990"/>
    <cellStyle name="Обычный 74" xfId="4236"/>
    <cellStyle name="Обычный 74 2" xfId="5260"/>
    <cellStyle name="Обычный 74_1" xfId="6137"/>
    <cellStyle name="Обычный 75" xfId="4237"/>
    <cellStyle name="Обычный 75 2" xfId="5261"/>
    <cellStyle name="Обычный 75_1" xfId="6138"/>
    <cellStyle name="Обычный 76" xfId="5993"/>
    <cellStyle name="Обычный 77" xfId="5989"/>
    <cellStyle name="Обычный 78" xfId="4238"/>
    <cellStyle name="Обычный 78 2" xfId="5262"/>
    <cellStyle name="Обычный 78_1" xfId="6139"/>
    <cellStyle name="Обычный 79" xfId="5986"/>
    <cellStyle name="Обычный 8" xfId="56"/>
    <cellStyle name="Обычный 8 10" xfId="4239"/>
    <cellStyle name="Обычный 8 10 2" xfId="5263"/>
    <cellStyle name="Обычный 8 10_1" xfId="6141"/>
    <cellStyle name="Обычный 8 11" xfId="1124"/>
    <cellStyle name="Обычный 8 2" xfId="1125"/>
    <cellStyle name="Обычный 8 2 2" xfId="4240"/>
    <cellStyle name="Обычный 8 2 2 2" xfId="5265"/>
    <cellStyle name="Обычный 8 2 2_1" xfId="6143"/>
    <cellStyle name="Обычный 8 2 3" xfId="4241"/>
    <cellStyle name="Обычный 8 2 3 2" xfId="5266"/>
    <cellStyle name="Обычный 8 2 3_1" xfId="6144"/>
    <cellStyle name="Обычный 8 2 4" xfId="4242"/>
    <cellStyle name="Обычный 8 2 4 2" xfId="5267"/>
    <cellStyle name="Обычный 8 2 4_1" xfId="6145"/>
    <cellStyle name="Обычный 8 2 5" xfId="5264"/>
    <cellStyle name="Обычный 8 2_1" xfId="6142"/>
    <cellStyle name="Обычный 8 3" xfId="1126"/>
    <cellStyle name="Обычный 8 3 2" xfId="4243"/>
    <cellStyle name="Обычный 8 3 2 2" xfId="5269"/>
    <cellStyle name="Обычный 8 3 2_1" xfId="6147"/>
    <cellStyle name="Обычный 8 3 3" xfId="4244"/>
    <cellStyle name="Обычный 8 3 3 2" xfId="5270"/>
    <cellStyle name="Обычный 8 3 3_1" xfId="6148"/>
    <cellStyle name="Обычный 8 3 4" xfId="5268"/>
    <cellStyle name="Обычный 8 3_1" xfId="6146"/>
    <cellStyle name="Обычный 8 4" xfId="4245"/>
    <cellStyle name="Обычный 8 4 2" xfId="5271"/>
    <cellStyle name="Обычный 8 4_1" xfId="6149"/>
    <cellStyle name="Обычный 8 5" xfId="4246"/>
    <cellStyle name="Обычный 8 5 2" xfId="5272"/>
    <cellStyle name="Обычный 8 5_1" xfId="6150"/>
    <cellStyle name="Обычный 8 6" xfId="4247"/>
    <cellStyle name="Обычный 8 6 2" xfId="5273"/>
    <cellStyle name="Обычный 8 6_1" xfId="6151"/>
    <cellStyle name="Обычный 8 7" xfId="4248"/>
    <cellStyle name="Обычный 8 7 2" xfId="5274"/>
    <cellStyle name="Обычный 8 7_1" xfId="6152"/>
    <cellStyle name="Обычный 8 8" xfId="4249"/>
    <cellStyle name="Обычный 8 8 2" xfId="5275"/>
    <cellStyle name="Обычный 8 8_1" xfId="6153"/>
    <cellStyle name="Обычный 8 9" xfId="4250"/>
    <cellStyle name="Обычный 8 9 2" xfId="5276"/>
    <cellStyle name="Обычный 8 9_1" xfId="6154"/>
    <cellStyle name="Обычный 8_1" xfId="6140"/>
    <cellStyle name="Обычный 80" xfId="4251"/>
    <cellStyle name="Обычный 80 2" xfId="5277"/>
    <cellStyle name="Обычный 80_1" xfId="6155"/>
    <cellStyle name="Обычный 81" xfId="5985"/>
    <cellStyle name="Обычный 82" xfId="5113"/>
    <cellStyle name="Обычный 83" xfId="4252"/>
    <cellStyle name="Обычный 83 2" xfId="5278"/>
    <cellStyle name="Обычный 83_1" xfId="6156"/>
    <cellStyle name="Обычный 84" xfId="7085"/>
    <cellStyle name="Обычный 85" xfId="4253"/>
    <cellStyle name="Обычный 85 2" xfId="5279"/>
    <cellStyle name="Обычный 85_1" xfId="6157"/>
    <cellStyle name="Обычный 86" xfId="6975"/>
    <cellStyle name="Обычный 87" xfId="4254"/>
    <cellStyle name="Обычный 87 2" xfId="5280"/>
    <cellStyle name="Обычный 87_1" xfId="6158"/>
    <cellStyle name="Обычный 88" xfId="7313"/>
    <cellStyle name="Обычный 89" xfId="4255"/>
    <cellStyle name="Обычный 89 2" xfId="5281"/>
    <cellStyle name="Обычный 89_1" xfId="6159"/>
    <cellStyle name="Обычный 9" xfId="1127"/>
    <cellStyle name="Обычный 9 2" xfId="1350"/>
    <cellStyle name="Обычный 9 2 2" xfId="4256"/>
    <cellStyle name="Обычный 9 2 2 2" xfId="5283"/>
    <cellStyle name="Обычный 9 2 2_1" xfId="6162"/>
    <cellStyle name="Обычный 9 2 3" xfId="5282"/>
    <cellStyle name="Обычный 9 2_1" xfId="6161"/>
    <cellStyle name="Обычный 9 3" xfId="4257"/>
    <cellStyle name="Обычный 9 3 2" xfId="4258"/>
    <cellStyle name="Обычный 9 3 2 2" xfId="5285"/>
    <cellStyle name="Обычный 9 3 2_1" xfId="6164"/>
    <cellStyle name="Обычный 9 3 3" xfId="5284"/>
    <cellStyle name="Обычный 9 3_1" xfId="6163"/>
    <cellStyle name="Обычный 9 4" xfId="4259"/>
    <cellStyle name="Обычный 9 4 2" xfId="4260"/>
    <cellStyle name="Обычный 9 4 2 2" xfId="5287"/>
    <cellStyle name="Обычный 9 4 2_1" xfId="6166"/>
    <cellStyle name="Обычный 9 4 3" xfId="5286"/>
    <cellStyle name="Обычный 9 4 4" xfId="7059"/>
    <cellStyle name="Обычный 9 4 5" xfId="6957"/>
    <cellStyle name="Обычный 9 4_1" xfId="6165"/>
    <cellStyle name="Обычный 9 5" xfId="4261"/>
    <cellStyle name="Обычный 9 5 2" xfId="5288"/>
    <cellStyle name="Обычный 9 5_1" xfId="6167"/>
    <cellStyle name="Обычный 9 6" xfId="4262"/>
    <cellStyle name="Обычный 9 6 2" xfId="5289"/>
    <cellStyle name="Обычный 9 6_1" xfId="6168"/>
    <cellStyle name="Обычный 9 7" xfId="4263"/>
    <cellStyle name="Обычный 9 7 2" xfId="5290"/>
    <cellStyle name="Обычный 9 7_1" xfId="6169"/>
    <cellStyle name="Обычный 9 8" xfId="4264"/>
    <cellStyle name="Обычный 9 8 2" xfId="5291"/>
    <cellStyle name="Обычный 9 8_1" xfId="6170"/>
    <cellStyle name="Обычный 9 9" xfId="4265"/>
    <cellStyle name="Обычный 9 9 2" xfId="5292"/>
    <cellStyle name="Обычный 9 9_1" xfId="6171"/>
    <cellStyle name="Обычный 9_1" xfId="6160"/>
    <cellStyle name="Обычный 90" xfId="4266"/>
    <cellStyle name="Обычный 90 2" xfId="5293"/>
    <cellStyle name="Обычный 90_1" xfId="6172"/>
    <cellStyle name="Обычный 91" xfId="7079"/>
    <cellStyle name="Обычный 92" xfId="7316"/>
    <cellStyle name="Обычный 93" xfId="4267"/>
    <cellStyle name="Обычный 93 2" xfId="5294"/>
    <cellStyle name="Обычный 93_1" xfId="6173"/>
    <cellStyle name="Обычный 94" xfId="4268"/>
    <cellStyle name="Обычный 94 2" xfId="5295"/>
    <cellStyle name="Обычный 94_1" xfId="6174"/>
    <cellStyle name="Обычный 95" xfId="7319"/>
    <cellStyle name="Обычный 96" xfId="7462"/>
    <cellStyle name="Обычный 97" xfId="7193"/>
    <cellStyle name="Обычный 98" xfId="7496"/>
    <cellStyle name="Обычный 99" xfId="4269"/>
    <cellStyle name="Обычный 99 2" xfId="5296"/>
    <cellStyle name="Обычный 99_1" xfId="6175"/>
    <cellStyle name="Обычный_BPnov (1)" xfId="57"/>
    <cellStyle name="Обычный_Сводка для эот" xfId="58"/>
    <cellStyle name="Обычный_Формат МЭ  - (кор  08 09 2010) 2" xfId="59"/>
    <cellStyle name="Плохой 10" xfId="4270"/>
    <cellStyle name="Плохой 10 10" xfId="7281"/>
    <cellStyle name="Плохой 10 2" xfId="4271"/>
    <cellStyle name="Плохой 10 2 2" xfId="5298"/>
    <cellStyle name="Плохой 10 2_1" xfId="6177"/>
    <cellStyle name="Плохой 10 3" xfId="4272"/>
    <cellStyle name="Плохой 10 3 2" xfId="5299"/>
    <cellStyle name="Плохой 10 3_1" xfId="6178"/>
    <cellStyle name="Плохой 10 4" xfId="4273"/>
    <cellStyle name="Плохой 10 4 2" xfId="5300"/>
    <cellStyle name="Плохой 10 4_1" xfId="6179"/>
    <cellStyle name="Плохой 10 5" xfId="5297"/>
    <cellStyle name="Плохой 10 6" xfId="7083"/>
    <cellStyle name="Плохой 10 7" xfId="7432"/>
    <cellStyle name="Плохой 10 8" xfId="7146"/>
    <cellStyle name="Плохой 10 9" xfId="7480"/>
    <cellStyle name="Плохой 10_1" xfId="6176"/>
    <cellStyle name="Плохой 11" xfId="4274"/>
    <cellStyle name="Плохой 11 2" xfId="4275"/>
    <cellStyle name="Плохой 11 2 2" xfId="5302"/>
    <cellStyle name="Плохой 11 2_1" xfId="6181"/>
    <cellStyle name="Плохой 11 3" xfId="4276"/>
    <cellStyle name="Плохой 11 3 2" xfId="5303"/>
    <cellStyle name="Плохой 11 3_1" xfId="6182"/>
    <cellStyle name="Плохой 11 4" xfId="4277"/>
    <cellStyle name="Плохой 11 4 2" xfId="5304"/>
    <cellStyle name="Плохой 11 4_1" xfId="6183"/>
    <cellStyle name="Плохой 11 5" xfId="5301"/>
    <cellStyle name="Плохой 11_1" xfId="6180"/>
    <cellStyle name="Плохой 12" xfId="4278"/>
    <cellStyle name="Плохой 12 2" xfId="4279"/>
    <cellStyle name="Плохой 12 2 2" xfId="5306"/>
    <cellStyle name="Плохой 12 2_1" xfId="6185"/>
    <cellStyle name="Плохой 12 3" xfId="5305"/>
    <cellStyle name="Плохой 12_1" xfId="6184"/>
    <cellStyle name="Плохой 13" xfId="4280"/>
    <cellStyle name="Плохой 13 2" xfId="4281"/>
    <cellStyle name="Плохой 13 2 2" xfId="5308"/>
    <cellStyle name="Плохой 13 2_1" xfId="6187"/>
    <cellStyle name="Плохой 13 3" xfId="5307"/>
    <cellStyle name="Плохой 13_1" xfId="6186"/>
    <cellStyle name="Плохой 14" xfId="4282"/>
    <cellStyle name="Плохой 14 2" xfId="5309"/>
    <cellStyle name="Плохой 14_1" xfId="6188"/>
    <cellStyle name="Плохой 2" xfId="60"/>
    <cellStyle name="Плохой 2 2" xfId="4283"/>
    <cellStyle name="Плохой 2 2 2" xfId="4284"/>
    <cellStyle name="Плохой 2 2 2 2" xfId="5311"/>
    <cellStyle name="Плохой 2 2 2_1" xfId="6191"/>
    <cellStyle name="Плохой 2 2 3" xfId="5310"/>
    <cellStyle name="Плохой 2 2 4" xfId="7100"/>
    <cellStyle name="Плохой 2 2 5" xfId="6954"/>
    <cellStyle name="Плохой 2 2_1" xfId="6190"/>
    <cellStyle name="Плохой 2 3" xfId="4285"/>
    <cellStyle name="Плохой 2 3 2" xfId="4286"/>
    <cellStyle name="Плохой 2 3 2 2" xfId="5313"/>
    <cellStyle name="Плохой 2 3 2_1" xfId="6193"/>
    <cellStyle name="Плохой 2 3 3" xfId="5312"/>
    <cellStyle name="Плохой 2 3 4" xfId="7213"/>
    <cellStyle name="Плохой 2 3 5" xfId="6946"/>
    <cellStyle name="Плохой 2 3_1" xfId="6192"/>
    <cellStyle name="Плохой 2 4" xfId="4287"/>
    <cellStyle name="Плохой 2 4 2" xfId="5314"/>
    <cellStyle name="Плохой 2 4_1" xfId="6194"/>
    <cellStyle name="Плохой 2_1" xfId="6189"/>
    <cellStyle name="Плохой 3" xfId="1128"/>
    <cellStyle name="Плохой 3 2" xfId="4288"/>
    <cellStyle name="Плохой 3 2 2" xfId="4289"/>
    <cellStyle name="Плохой 3 2 2 2" xfId="5316"/>
    <cellStyle name="Плохой 3 2 2_1" xfId="6197"/>
    <cellStyle name="Плохой 3 2 3" xfId="5315"/>
    <cellStyle name="Плохой 3 2_1" xfId="6196"/>
    <cellStyle name="Плохой 3 3" xfId="4290"/>
    <cellStyle name="Плохой 3 3 2" xfId="5317"/>
    <cellStyle name="Плохой 3 3_1" xfId="6198"/>
    <cellStyle name="Плохой 3 4" xfId="4291"/>
    <cellStyle name="Плохой 3 4 2" xfId="5318"/>
    <cellStyle name="Плохой 3 4_1" xfId="6199"/>
    <cellStyle name="Плохой 3 5" xfId="4292"/>
    <cellStyle name="Плохой 3 5 2" xfId="5319"/>
    <cellStyle name="Плохой 3 5_1" xfId="6200"/>
    <cellStyle name="Плохой 3_1" xfId="6195"/>
    <cellStyle name="Плохой 4" xfId="1129"/>
    <cellStyle name="Плохой 4 2" xfId="4293"/>
    <cellStyle name="Плохой 4 2 2" xfId="5320"/>
    <cellStyle name="Плохой 4 2_1" xfId="6202"/>
    <cellStyle name="Плохой 4 3" xfId="4294"/>
    <cellStyle name="Плохой 4 3 2" xfId="5321"/>
    <cellStyle name="Плохой 4 3_1" xfId="6203"/>
    <cellStyle name="Плохой 4 4" xfId="4295"/>
    <cellStyle name="Плохой 4 4 2" xfId="5322"/>
    <cellStyle name="Плохой 4 4_1" xfId="6204"/>
    <cellStyle name="Плохой 4 5" xfId="4296"/>
    <cellStyle name="Плохой 4 5 2" xfId="5323"/>
    <cellStyle name="Плохой 4 5_1" xfId="6205"/>
    <cellStyle name="Плохой 4 6" xfId="4297"/>
    <cellStyle name="Плохой 4 6 2" xfId="5324"/>
    <cellStyle name="Плохой 4 6_1" xfId="6206"/>
    <cellStyle name="Плохой 4_1" xfId="6201"/>
    <cellStyle name="Плохой 5" xfId="1130"/>
    <cellStyle name="Плохой 5 2" xfId="4298"/>
    <cellStyle name="Плохой 5 2 2" xfId="5325"/>
    <cellStyle name="Плохой 5 2_1" xfId="6208"/>
    <cellStyle name="Плохой 5 3" xfId="4299"/>
    <cellStyle name="Плохой 5 3 2" xfId="5326"/>
    <cellStyle name="Плохой 5 3_1" xfId="6209"/>
    <cellStyle name="Плохой 5 4" xfId="4300"/>
    <cellStyle name="Плохой 5 4 2" xfId="5327"/>
    <cellStyle name="Плохой 5 4_1" xfId="6210"/>
    <cellStyle name="Плохой 5 5" xfId="4301"/>
    <cellStyle name="Плохой 5 5 2" xfId="5328"/>
    <cellStyle name="Плохой 5 5_1" xfId="6211"/>
    <cellStyle name="Плохой 5_1" xfId="6207"/>
    <cellStyle name="Плохой 6" xfId="1131"/>
    <cellStyle name="Плохой 6 2" xfId="4302"/>
    <cellStyle name="Плохой 6 2 2" xfId="5329"/>
    <cellStyle name="Плохой 6 2_1" xfId="6213"/>
    <cellStyle name="Плохой 6 3" xfId="4303"/>
    <cellStyle name="Плохой 6 3 2" xfId="5330"/>
    <cellStyle name="Плохой 6 3_1" xfId="6214"/>
    <cellStyle name="Плохой 6 4" xfId="4304"/>
    <cellStyle name="Плохой 6 4 2" xfId="5331"/>
    <cellStyle name="Плохой 6 4_1" xfId="6215"/>
    <cellStyle name="Плохой 6_1" xfId="6212"/>
    <cellStyle name="Плохой 7" xfId="1132"/>
    <cellStyle name="Плохой 7 2" xfId="4305"/>
    <cellStyle name="Плохой 7 2 2" xfId="5332"/>
    <cellStyle name="Плохой 7 2_1" xfId="6217"/>
    <cellStyle name="Плохой 7 3" xfId="4306"/>
    <cellStyle name="Плохой 7 3 2" xfId="5333"/>
    <cellStyle name="Плохой 7 3_1" xfId="6218"/>
    <cellStyle name="Плохой 7 4" xfId="4307"/>
    <cellStyle name="Плохой 7 4 2" xfId="5334"/>
    <cellStyle name="Плохой 7 4_1" xfId="6219"/>
    <cellStyle name="Плохой 7_1" xfId="6216"/>
    <cellStyle name="Плохой 8" xfId="1133"/>
    <cellStyle name="Плохой 8 2" xfId="4308"/>
    <cellStyle name="Плохой 8 2 2" xfId="5335"/>
    <cellStyle name="Плохой 8 2_1" xfId="6221"/>
    <cellStyle name="Плохой 8 3" xfId="4309"/>
    <cellStyle name="Плохой 8 3 2" xfId="5336"/>
    <cellStyle name="Плохой 8 3_1" xfId="6222"/>
    <cellStyle name="Плохой 8 4" xfId="4310"/>
    <cellStyle name="Плохой 8 4 2" xfId="5337"/>
    <cellStyle name="Плохой 8 4_1" xfId="6223"/>
    <cellStyle name="Плохой 8_1" xfId="6220"/>
    <cellStyle name="Плохой 9" xfId="1134"/>
    <cellStyle name="Плохой 9 2" xfId="4311"/>
    <cellStyle name="Плохой 9 2 2" xfId="5338"/>
    <cellStyle name="Плохой 9 2_1" xfId="6225"/>
    <cellStyle name="Плохой 9 3" xfId="4312"/>
    <cellStyle name="Плохой 9 3 2" xfId="5339"/>
    <cellStyle name="Плохой 9 3_1" xfId="6226"/>
    <cellStyle name="Плохой 9 4" xfId="4313"/>
    <cellStyle name="Плохой 9 4 2" xfId="5340"/>
    <cellStyle name="Плохой 9 4_1" xfId="6227"/>
    <cellStyle name="Плохой 9_1" xfId="6224"/>
    <cellStyle name="По центру с переносом" xfId="1135"/>
    <cellStyle name="По ширине с переносом" xfId="1136"/>
    <cellStyle name="Поле ввода" xfId="1137"/>
    <cellStyle name="Пояснение 10" xfId="4314"/>
    <cellStyle name="Пояснение 10 10" xfId="7191"/>
    <cellStyle name="Пояснение 10 2" xfId="4315"/>
    <cellStyle name="Пояснение 10 2 2" xfId="5342"/>
    <cellStyle name="Пояснение 10 2_1" xfId="6229"/>
    <cellStyle name="Пояснение 10 3" xfId="4316"/>
    <cellStyle name="Пояснение 10 3 2" xfId="5343"/>
    <cellStyle name="Пояснение 10 3_1" xfId="6230"/>
    <cellStyle name="Пояснение 10 4" xfId="4317"/>
    <cellStyle name="Пояснение 10 4 2" xfId="5344"/>
    <cellStyle name="Пояснение 10 4_1" xfId="6231"/>
    <cellStyle name="Пояснение 10 5" xfId="5341"/>
    <cellStyle name="Пояснение 10 6" xfId="7262"/>
    <cellStyle name="Пояснение 10 7" xfId="7435"/>
    <cellStyle name="Пояснение 10 8" xfId="7072"/>
    <cellStyle name="Пояснение 10 9" xfId="7481"/>
    <cellStyle name="Пояснение 10_1" xfId="6228"/>
    <cellStyle name="Пояснение 11" xfId="4318"/>
    <cellStyle name="Пояснение 11 2" xfId="4319"/>
    <cellStyle name="Пояснение 11 2 2" xfId="5346"/>
    <cellStyle name="Пояснение 11 2_1" xfId="6233"/>
    <cellStyle name="Пояснение 11 3" xfId="4320"/>
    <cellStyle name="Пояснение 11 3 2" xfId="5347"/>
    <cellStyle name="Пояснение 11 3_1" xfId="6234"/>
    <cellStyle name="Пояснение 11 4" xfId="4321"/>
    <cellStyle name="Пояснение 11 4 2" xfId="5348"/>
    <cellStyle name="Пояснение 11 4_1" xfId="6235"/>
    <cellStyle name="Пояснение 11 5" xfId="5345"/>
    <cellStyle name="Пояснение 11_1" xfId="6232"/>
    <cellStyle name="Пояснение 12" xfId="4322"/>
    <cellStyle name="Пояснение 12 2" xfId="4323"/>
    <cellStyle name="Пояснение 12 2 2" xfId="5350"/>
    <cellStyle name="Пояснение 12 2_1" xfId="6237"/>
    <cellStyle name="Пояснение 12 3" xfId="5349"/>
    <cellStyle name="Пояснение 12_1" xfId="6236"/>
    <cellStyle name="Пояснение 13" xfId="4324"/>
    <cellStyle name="Пояснение 13 2" xfId="4325"/>
    <cellStyle name="Пояснение 13 2 2" xfId="5352"/>
    <cellStyle name="Пояснение 13 2_1" xfId="6239"/>
    <cellStyle name="Пояснение 13 3" xfId="5351"/>
    <cellStyle name="Пояснение 13_1" xfId="6238"/>
    <cellStyle name="Пояснение 14" xfId="4326"/>
    <cellStyle name="Пояснение 14 2" xfId="5353"/>
    <cellStyle name="Пояснение 14_1" xfId="6240"/>
    <cellStyle name="Пояснение 2" xfId="61"/>
    <cellStyle name="Пояснение 2 2" xfId="4327"/>
    <cellStyle name="Пояснение 2 2 2" xfId="4328"/>
    <cellStyle name="Пояснение 2 2 2 2" xfId="5355"/>
    <cellStyle name="Пояснение 2 2 2_1" xfId="6243"/>
    <cellStyle name="Пояснение 2 2 3" xfId="5354"/>
    <cellStyle name="Пояснение 2 2 4" xfId="7071"/>
    <cellStyle name="Пояснение 2 2 5" xfId="7147"/>
    <cellStyle name="Пояснение 2 2_1" xfId="6242"/>
    <cellStyle name="Пояснение 2 3" xfId="4329"/>
    <cellStyle name="Пояснение 2 3 2" xfId="5356"/>
    <cellStyle name="Пояснение 2 3_1" xfId="6244"/>
    <cellStyle name="Пояснение 2 4" xfId="4330"/>
    <cellStyle name="Пояснение 2 4 2" xfId="5357"/>
    <cellStyle name="Пояснение 2 4_1" xfId="6245"/>
    <cellStyle name="Пояснение 2_1" xfId="6241"/>
    <cellStyle name="Пояснение 3" xfId="1138"/>
    <cellStyle name="Пояснение 3 2" xfId="4331"/>
    <cellStyle name="Пояснение 3 2 2" xfId="5358"/>
    <cellStyle name="Пояснение 3 2_1" xfId="6247"/>
    <cellStyle name="Пояснение 3 3" xfId="4332"/>
    <cellStyle name="Пояснение 3 3 2" xfId="5359"/>
    <cellStyle name="Пояснение 3 3_1" xfId="6248"/>
    <cellStyle name="Пояснение 3 4" xfId="4333"/>
    <cellStyle name="Пояснение 3 4 2" xfId="5360"/>
    <cellStyle name="Пояснение 3 4_1" xfId="6249"/>
    <cellStyle name="Пояснение 3 5" xfId="4334"/>
    <cellStyle name="Пояснение 3 5 2" xfId="5361"/>
    <cellStyle name="Пояснение 3 5_1" xfId="6250"/>
    <cellStyle name="Пояснение 3_1" xfId="6246"/>
    <cellStyle name="Пояснение 4" xfId="1139"/>
    <cellStyle name="Пояснение 4 2" xfId="4335"/>
    <cellStyle name="Пояснение 4 2 2" xfId="5362"/>
    <cellStyle name="Пояснение 4 2_1" xfId="6252"/>
    <cellStyle name="Пояснение 4 3" xfId="4336"/>
    <cellStyle name="Пояснение 4 3 2" xfId="5363"/>
    <cellStyle name="Пояснение 4 3_1" xfId="6253"/>
    <cellStyle name="Пояснение 4 4" xfId="4337"/>
    <cellStyle name="Пояснение 4 4 2" xfId="5364"/>
    <cellStyle name="Пояснение 4 4_1" xfId="6254"/>
    <cellStyle name="Пояснение 4 5" xfId="4338"/>
    <cellStyle name="Пояснение 4 5 2" xfId="5365"/>
    <cellStyle name="Пояснение 4 5_1" xfId="6255"/>
    <cellStyle name="Пояснение 4_1" xfId="6251"/>
    <cellStyle name="Пояснение 5" xfId="1140"/>
    <cellStyle name="Пояснение 5 2" xfId="4339"/>
    <cellStyle name="Пояснение 5 2 2" xfId="5366"/>
    <cellStyle name="Пояснение 5 2_1" xfId="6257"/>
    <cellStyle name="Пояснение 5 3" xfId="4340"/>
    <cellStyle name="Пояснение 5 3 2" xfId="5367"/>
    <cellStyle name="Пояснение 5 3_1" xfId="6258"/>
    <cellStyle name="Пояснение 5 4" xfId="4341"/>
    <cellStyle name="Пояснение 5 4 2" xfId="5368"/>
    <cellStyle name="Пояснение 5 4_1" xfId="6259"/>
    <cellStyle name="Пояснение 5_1" xfId="6256"/>
    <cellStyle name="Пояснение 6" xfId="1141"/>
    <cellStyle name="Пояснение 6 2" xfId="4342"/>
    <cellStyle name="Пояснение 6 2 2" xfId="5369"/>
    <cellStyle name="Пояснение 6 2_1" xfId="6261"/>
    <cellStyle name="Пояснение 6 3" xfId="4343"/>
    <cellStyle name="Пояснение 6 3 2" xfId="5370"/>
    <cellStyle name="Пояснение 6 3_1" xfId="6262"/>
    <cellStyle name="Пояснение 6 4" xfId="4344"/>
    <cellStyle name="Пояснение 6 4 2" xfId="5371"/>
    <cellStyle name="Пояснение 6 4_1" xfId="6263"/>
    <cellStyle name="Пояснение 6_1" xfId="6260"/>
    <cellStyle name="Пояснение 7" xfId="1142"/>
    <cellStyle name="Пояснение 7 2" xfId="4345"/>
    <cellStyle name="Пояснение 7 2 2" xfId="5372"/>
    <cellStyle name="Пояснение 7 2_1" xfId="6265"/>
    <cellStyle name="Пояснение 7 3" xfId="4346"/>
    <cellStyle name="Пояснение 7 3 2" xfId="5373"/>
    <cellStyle name="Пояснение 7 3_1" xfId="6266"/>
    <cellStyle name="Пояснение 7 4" xfId="4347"/>
    <cellStyle name="Пояснение 7 4 2" xfId="5374"/>
    <cellStyle name="Пояснение 7 4_1" xfId="6267"/>
    <cellStyle name="Пояснение 7_1" xfId="6264"/>
    <cellStyle name="Пояснение 8" xfId="1143"/>
    <cellStyle name="Пояснение 8 2" xfId="4348"/>
    <cellStyle name="Пояснение 8 2 2" xfId="5375"/>
    <cellStyle name="Пояснение 8 2_1" xfId="6269"/>
    <cellStyle name="Пояснение 8 3" xfId="4349"/>
    <cellStyle name="Пояснение 8 3 2" xfId="5376"/>
    <cellStyle name="Пояснение 8 3_1" xfId="6270"/>
    <cellStyle name="Пояснение 8 4" xfId="4350"/>
    <cellStyle name="Пояснение 8 4 2" xfId="5377"/>
    <cellStyle name="Пояснение 8 4_1" xfId="6271"/>
    <cellStyle name="Пояснение 8_1" xfId="6268"/>
    <cellStyle name="Пояснение 9" xfId="1144"/>
    <cellStyle name="Пояснение 9 2" xfId="4351"/>
    <cellStyle name="Пояснение 9 2 2" xfId="5378"/>
    <cellStyle name="Пояснение 9 2_1" xfId="6273"/>
    <cellStyle name="Пояснение 9 3" xfId="4352"/>
    <cellStyle name="Пояснение 9 3 2" xfId="5379"/>
    <cellStyle name="Пояснение 9 3_1" xfId="6274"/>
    <cellStyle name="Пояснение 9 4" xfId="4353"/>
    <cellStyle name="Пояснение 9 4 2" xfId="5380"/>
    <cellStyle name="Пояснение 9 4_1" xfId="6275"/>
    <cellStyle name="Пояснение 9_1" xfId="6272"/>
    <cellStyle name="Примечание 10" xfId="1145"/>
    <cellStyle name="Примечание 10 2" xfId="4354"/>
    <cellStyle name="Примечание 10 2 2" xfId="4355"/>
    <cellStyle name="Примечание 10 2 2 2" xfId="5382"/>
    <cellStyle name="Примечание 10 2 2_1" xfId="6278"/>
    <cellStyle name="Примечание 10 2 3" xfId="4356"/>
    <cellStyle name="Примечание 10 2 3 2" xfId="5383"/>
    <cellStyle name="Примечание 10 2 3_1" xfId="6279"/>
    <cellStyle name="Примечание 10 2 4" xfId="4357"/>
    <cellStyle name="Примечание 10 2 4 2" xfId="5384"/>
    <cellStyle name="Примечание 10 2 4_1" xfId="6280"/>
    <cellStyle name="Примечание 10 2 5" xfId="5381"/>
    <cellStyle name="Примечание 10 2 6" xfId="7022"/>
    <cellStyle name="Примечание 10 2 7" xfId="6974"/>
    <cellStyle name="Примечание 10 2_1" xfId="6277"/>
    <cellStyle name="Примечание 10 3" xfId="4358"/>
    <cellStyle name="Примечание 10 3 2" xfId="4359"/>
    <cellStyle name="Примечание 10 3 2 2" xfId="5386"/>
    <cellStyle name="Примечание 10 3 2_1" xfId="6282"/>
    <cellStyle name="Примечание 10 3 3" xfId="4360"/>
    <cellStyle name="Примечание 10 3 3 2" xfId="5387"/>
    <cellStyle name="Примечание 10 3 3_1" xfId="6283"/>
    <cellStyle name="Примечание 10 3 4" xfId="5385"/>
    <cellStyle name="Примечание 10 3_1" xfId="6281"/>
    <cellStyle name="Примечание 10 4" xfId="4361"/>
    <cellStyle name="Примечание 10 4 2" xfId="4362"/>
    <cellStyle name="Примечание 10 4 2 2" xfId="5389"/>
    <cellStyle name="Примечание 10 4 2_1" xfId="6285"/>
    <cellStyle name="Примечание 10 4 3" xfId="4363"/>
    <cellStyle name="Примечание 10 4 3 2" xfId="5390"/>
    <cellStyle name="Примечание 10 4 3_1" xfId="6286"/>
    <cellStyle name="Примечание 10 4 4" xfId="5388"/>
    <cellStyle name="Примечание 10 4_1" xfId="6284"/>
    <cellStyle name="Примечание 10 5" xfId="4364"/>
    <cellStyle name="Примечание 10 5 2" xfId="5391"/>
    <cellStyle name="Примечание 10 5_1" xfId="6287"/>
    <cellStyle name="Примечание 10 6" xfId="4365"/>
    <cellStyle name="Примечание 10 6 2" xfId="5392"/>
    <cellStyle name="Примечание 10 6_1" xfId="6288"/>
    <cellStyle name="Примечание 10 7" xfId="4366"/>
    <cellStyle name="Примечание 10 7 2" xfId="5393"/>
    <cellStyle name="Примечание 10 7_1" xfId="6289"/>
    <cellStyle name="Примечание 10_1" xfId="6276"/>
    <cellStyle name="Примечание 11" xfId="1146"/>
    <cellStyle name="Примечание 11 2" xfId="4367"/>
    <cellStyle name="Примечание 11 2 2" xfId="4368"/>
    <cellStyle name="Примечание 11 2 2 2" xfId="5395"/>
    <cellStyle name="Примечание 11 2 2_1" xfId="6292"/>
    <cellStyle name="Примечание 11 2 3" xfId="4369"/>
    <cellStyle name="Примечание 11 2 3 2" xfId="5396"/>
    <cellStyle name="Примечание 11 2 3_1" xfId="6293"/>
    <cellStyle name="Примечание 11 2 4" xfId="5394"/>
    <cellStyle name="Примечание 11 2_1" xfId="6291"/>
    <cellStyle name="Примечание 11 3" xfId="4370"/>
    <cellStyle name="Примечание 11 3 2" xfId="4371"/>
    <cellStyle name="Примечание 11 3 2 2" xfId="5398"/>
    <cellStyle name="Примечание 11 3 2_1" xfId="6295"/>
    <cellStyle name="Примечание 11 3 3" xfId="4372"/>
    <cellStyle name="Примечание 11 3 3 2" xfId="5399"/>
    <cellStyle name="Примечание 11 3 3_1" xfId="6296"/>
    <cellStyle name="Примечание 11 3 4" xfId="5397"/>
    <cellStyle name="Примечание 11 3_1" xfId="6294"/>
    <cellStyle name="Примечание 11 4" xfId="4373"/>
    <cellStyle name="Примечание 11 4 2" xfId="4374"/>
    <cellStyle name="Примечание 11 4 2 2" xfId="5401"/>
    <cellStyle name="Примечание 11 4 2_1" xfId="6298"/>
    <cellStyle name="Примечание 11 4 3" xfId="4375"/>
    <cellStyle name="Примечание 11 4 3 2" xfId="5402"/>
    <cellStyle name="Примечание 11 4 3_1" xfId="6299"/>
    <cellStyle name="Примечание 11 4 4" xfId="5400"/>
    <cellStyle name="Примечание 11 4_1" xfId="6297"/>
    <cellStyle name="Примечание 11 5" xfId="4376"/>
    <cellStyle name="Примечание 11 5 2" xfId="5403"/>
    <cellStyle name="Примечание 11 5_1" xfId="6300"/>
    <cellStyle name="Примечание 11 6" xfId="4377"/>
    <cellStyle name="Примечание 11 6 2" xfId="5404"/>
    <cellStyle name="Примечание 11 6_1" xfId="6301"/>
    <cellStyle name="Примечание 11 7" xfId="4378"/>
    <cellStyle name="Примечание 11 7 2" xfId="5405"/>
    <cellStyle name="Примечание 11 7_1" xfId="6302"/>
    <cellStyle name="Примечание 11_1" xfId="6290"/>
    <cellStyle name="Примечание 12" xfId="1147"/>
    <cellStyle name="Примечание 12 2" xfId="4379"/>
    <cellStyle name="Примечание 12 2 2" xfId="4380"/>
    <cellStyle name="Примечание 12 2 2 2" xfId="5407"/>
    <cellStyle name="Примечание 12 2 2_1" xfId="6305"/>
    <cellStyle name="Примечание 12 2 3" xfId="4381"/>
    <cellStyle name="Примечание 12 2 3 2" xfId="5408"/>
    <cellStyle name="Примечание 12 2 3_1" xfId="6306"/>
    <cellStyle name="Примечание 12 2 4" xfId="5406"/>
    <cellStyle name="Примечание 12 2_1" xfId="6304"/>
    <cellStyle name="Примечание 12 3" xfId="4382"/>
    <cellStyle name="Примечание 12 3 2" xfId="5409"/>
    <cellStyle name="Примечание 12 3_1" xfId="6307"/>
    <cellStyle name="Примечание 12 4" xfId="4383"/>
    <cellStyle name="Примечание 12 4 2" xfId="5410"/>
    <cellStyle name="Примечание 12 4_1" xfId="6308"/>
    <cellStyle name="Примечание 12 5" xfId="4384"/>
    <cellStyle name="Примечание 12 5 2" xfId="5411"/>
    <cellStyle name="Примечание 12 5_1" xfId="6309"/>
    <cellStyle name="Примечание 12_1" xfId="6303"/>
    <cellStyle name="Примечание 13" xfId="4385"/>
    <cellStyle name="Примечание 13 10" xfId="7482"/>
    <cellStyle name="Примечание 13 2" xfId="4386"/>
    <cellStyle name="Примечание 13 2 2" xfId="4387"/>
    <cellStyle name="Примечание 13 2 2 2" xfId="5414"/>
    <cellStyle name="Примечание 13 2 2_1" xfId="6312"/>
    <cellStyle name="Примечание 13 2 3" xfId="4388"/>
    <cellStyle name="Примечание 13 2 3 2" xfId="5415"/>
    <cellStyle name="Примечание 13 2 3_1" xfId="6313"/>
    <cellStyle name="Примечание 13 2 4" xfId="5413"/>
    <cellStyle name="Примечание 13 2_1" xfId="6311"/>
    <cellStyle name="Примечание 13 3" xfId="4389"/>
    <cellStyle name="Примечание 13 3 2" xfId="5416"/>
    <cellStyle name="Примечание 13 3_1" xfId="6314"/>
    <cellStyle name="Примечание 13 4" xfId="4390"/>
    <cellStyle name="Примечание 13 4 2" xfId="5417"/>
    <cellStyle name="Примечание 13 4_1" xfId="6315"/>
    <cellStyle name="Примечание 13 5" xfId="4391"/>
    <cellStyle name="Примечание 13 5 2" xfId="5418"/>
    <cellStyle name="Примечание 13 5_1" xfId="6316"/>
    <cellStyle name="Примечание 13 6" xfId="5412"/>
    <cellStyle name="Примечание 13 7" xfId="7119"/>
    <cellStyle name="Примечание 13 8" xfId="7449"/>
    <cellStyle name="Примечание 13 9" xfId="7113"/>
    <cellStyle name="Примечание 13_1" xfId="6310"/>
    <cellStyle name="Примечание 14" xfId="4392"/>
    <cellStyle name="Примечание 14 2" xfId="4393"/>
    <cellStyle name="Примечание 14 2 2" xfId="5420"/>
    <cellStyle name="Примечание 14 2_1" xfId="6318"/>
    <cellStyle name="Примечание 14 3" xfId="4394"/>
    <cellStyle name="Примечание 14 3 2" xfId="5421"/>
    <cellStyle name="Примечание 14 3_1" xfId="6319"/>
    <cellStyle name="Примечание 14 4" xfId="5419"/>
    <cellStyle name="Примечание 14_1" xfId="6317"/>
    <cellStyle name="Примечание 2" xfId="62"/>
    <cellStyle name="Примечание 2 10" xfId="4395"/>
    <cellStyle name="Примечание 2 10 2" xfId="5963"/>
    <cellStyle name="Примечание 2 10_1" xfId="6321"/>
    <cellStyle name="Примечание 2 11" xfId="1148"/>
    <cellStyle name="Примечание 2 12" xfId="7000"/>
    <cellStyle name="Примечание 2 13" xfId="7230"/>
    <cellStyle name="Примечание 2 14" xfId="7060"/>
    <cellStyle name="Примечание 2 15" xfId="7212"/>
    <cellStyle name="Примечание 2 16" xfId="7172"/>
    <cellStyle name="Примечание 2 17" xfId="7034"/>
    <cellStyle name="Примечание 2 18" xfId="7084"/>
    <cellStyle name="Примечание 2 19" xfId="7131"/>
    <cellStyle name="Примечание 2 2" xfId="1149"/>
    <cellStyle name="Примечание 2 2 10" xfId="4396"/>
    <cellStyle name="Примечание 2 2 10 2" xfId="5422"/>
    <cellStyle name="Примечание 2 2 10_1" xfId="6323"/>
    <cellStyle name="Примечание 2 2 2" xfId="4397"/>
    <cellStyle name="Примечание 2 2 2 2" xfId="4398"/>
    <cellStyle name="Примечание 2 2 2 2 2" xfId="5424"/>
    <cellStyle name="Примечание 2 2 2 2_1" xfId="6325"/>
    <cellStyle name="Примечание 2 2 2 3" xfId="5423"/>
    <cellStyle name="Примечание 2 2 2_1" xfId="6324"/>
    <cellStyle name="Примечание 2 2 3" xfId="4399"/>
    <cellStyle name="Примечание 2 2 3 2" xfId="5425"/>
    <cellStyle name="Примечание 2 2 3_1" xfId="6326"/>
    <cellStyle name="Примечание 2 2 4" xfId="4400"/>
    <cellStyle name="Примечание 2 2 4 2" xfId="5426"/>
    <cellStyle name="Примечание 2 2 4_1" xfId="6327"/>
    <cellStyle name="Примечание 2 2 5" xfId="4401"/>
    <cellStyle name="Примечание 2 2 5 2" xfId="5427"/>
    <cellStyle name="Примечание 2 2 5_1" xfId="6328"/>
    <cellStyle name="Примечание 2 2 6" xfId="4402"/>
    <cellStyle name="Примечание 2 2 6 2" xfId="5428"/>
    <cellStyle name="Примечание 2 2 6_1" xfId="6329"/>
    <cellStyle name="Примечание 2 2 7" xfId="4403"/>
    <cellStyle name="Примечание 2 2 7 2" xfId="5429"/>
    <cellStyle name="Примечание 2 2 7_1" xfId="6330"/>
    <cellStyle name="Примечание 2 2 8" xfId="4404"/>
    <cellStyle name="Примечание 2 2 8 2" xfId="5430"/>
    <cellStyle name="Примечание 2 2 8_1" xfId="6331"/>
    <cellStyle name="Примечание 2 2 9" xfId="4405"/>
    <cellStyle name="Примечание 2 2 9 2" xfId="5431"/>
    <cellStyle name="Примечание 2 2 9_1" xfId="6332"/>
    <cellStyle name="Примечание 2 2_1" xfId="6322"/>
    <cellStyle name="Примечание 2 20" xfId="7210"/>
    <cellStyle name="Примечание 2 21" xfId="7062"/>
    <cellStyle name="Примечание 2 22" xfId="7135"/>
    <cellStyle name="Примечание 2 23" xfId="6948"/>
    <cellStyle name="Примечание 2 24" xfId="7095"/>
    <cellStyle name="Примечание 2 25" xfId="7137"/>
    <cellStyle name="Примечание 2 26" xfId="7108"/>
    <cellStyle name="Примечание 2 27" xfId="7163"/>
    <cellStyle name="Примечание 2 28" xfId="7237"/>
    <cellStyle name="Примечание 2 29" xfId="7054"/>
    <cellStyle name="Примечание 2 3" xfId="1150"/>
    <cellStyle name="Примечание 2 3 2" xfId="4406"/>
    <cellStyle name="Примечание 2 3 2 2" xfId="5432"/>
    <cellStyle name="Примечание 2 3 2_1" xfId="6334"/>
    <cellStyle name="Примечание 2 3 3" xfId="4407"/>
    <cellStyle name="Примечание 2 3 3 2" xfId="5433"/>
    <cellStyle name="Примечание 2 3 3_1" xfId="6335"/>
    <cellStyle name="Примечание 2 3 4" xfId="4408"/>
    <cellStyle name="Примечание 2 3 4 2" xfId="5434"/>
    <cellStyle name="Примечание 2 3 4_1" xfId="6336"/>
    <cellStyle name="Примечание 2 3 5" xfId="4409"/>
    <cellStyle name="Примечание 2 3 5 2" xfId="5435"/>
    <cellStyle name="Примечание 2 3 5_1" xfId="6337"/>
    <cellStyle name="Примечание 2 3 6" xfId="4410"/>
    <cellStyle name="Примечание 2 3 6 2" xfId="5436"/>
    <cellStyle name="Примечание 2 3 6_1" xfId="6338"/>
    <cellStyle name="Примечание 2 3_1" xfId="6333"/>
    <cellStyle name="Примечание 2 30" xfId="7226"/>
    <cellStyle name="Примечание 2 31" xfId="7287"/>
    <cellStyle name="Примечание 2 32" xfId="6960"/>
    <cellStyle name="Примечание 2 33" xfId="7254"/>
    <cellStyle name="Примечание 2 34" xfId="7238"/>
    <cellStyle name="Примечание 2 35" xfId="7139"/>
    <cellStyle name="Примечание 2 36" xfId="7236"/>
    <cellStyle name="Примечание 2 37" xfId="7155"/>
    <cellStyle name="Примечание 2 38" xfId="7297"/>
    <cellStyle name="Примечание 2 39" xfId="6964"/>
    <cellStyle name="Примечание 2 4" xfId="1151"/>
    <cellStyle name="Примечание 2 4 2" xfId="4411"/>
    <cellStyle name="Примечание 2 4 2 2" xfId="5437"/>
    <cellStyle name="Примечание 2 4 2_1" xfId="6340"/>
    <cellStyle name="Примечание 2 4 3" xfId="4412"/>
    <cellStyle name="Примечание 2 4 3 2" xfId="5438"/>
    <cellStyle name="Примечание 2 4 3_1" xfId="6341"/>
    <cellStyle name="Примечание 2 4 4" xfId="4413"/>
    <cellStyle name="Примечание 2 4 4 2" xfId="5439"/>
    <cellStyle name="Примечание 2 4 4_1" xfId="6342"/>
    <cellStyle name="Примечание 2 4 5" xfId="4414"/>
    <cellStyle name="Примечание 2 4 5 2" xfId="5440"/>
    <cellStyle name="Примечание 2 4 5_1" xfId="6343"/>
    <cellStyle name="Примечание 2 4 6" xfId="4415"/>
    <cellStyle name="Примечание 2 4 6 2" xfId="5441"/>
    <cellStyle name="Примечание 2 4 6_1" xfId="6344"/>
    <cellStyle name="Примечание 2 4_1" xfId="6339"/>
    <cellStyle name="Примечание 2 40" xfId="7181"/>
    <cellStyle name="Примечание 2 41" xfId="6993"/>
    <cellStyle name="Примечание 2 42" xfId="7190"/>
    <cellStyle name="Примечание 2 43" xfId="7109"/>
    <cellStyle name="Примечание 2 44" xfId="7038"/>
    <cellStyle name="Примечание 2 45" xfId="7214"/>
    <cellStyle name="Примечание 2 46" xfId="7279"/>
    <cellStyle name="Примечание 2 47" xfId="7073"/>
    <cellStyle name="Примечание 2 48" xfId="7096"/>
    <cellStyle name="Примечание 2 49" xfId="7194"/>
    <cellStyle name="Примечание 2 5" xfId="1152"/>
    <cellStyle name="Примечание 2 5 2" xfId="4416"/>
    <cellStyle name="Примечание 2 5 2 2" xfId="5442"/>
    <cellStyle name="Примечание 2 5 2_1" xfId="6346"/>
    <cellStyle name="Примечание 2 5 3" xfId="4417"/>
    <cellStyle name="Примечание 2 5 3 2" xfId="5443"/>
    <cellStyle name="Примечание 2 5 3_1" xfId="6347"/>
    <cellStyle name="Примечание 2 5 4" xfId="4418"/>
    <cellStyle name="Примечание 2 5 4 2" xfId="5444"/>
    <cellStyle name="Примечание 2 5 4_1" xfId="6348"/>
    <cellStyle name="Примечание 2 5 5" xfId="4419"/>
    <cellStyle name="Примечание 2 5 5 2" xfId="5445"/>
    <cellStyle name="Примечание 2 5 5_1" xfId="6349"/>
    <cellStyle name="Примечание 2 5_1" xfId="6345"/>
    <cellStyle name="Примечание 2 50" xfId="6962"/>
    <cellStyle name="Примечание 2 51" xfId="7042"/>
    <cellStyle name="Примечание 2 52" xfId="7271"/>
    <cellStyle name="Примечание 2 53" xfId="7020"/>
    <cellStyle name="Примечание 2 54" xfId="7296"/>
    <cellStyle name="Примечание 2 55" xfId="6973"/>
    <cellStyle name="Примечание 2 56" xfId="7206"/>
    <cellStyle name="Примечание 2 57" xfId="7416"/>
    <cellStyle name="Примечание 2 58" xfId="7099"/>
    <cellStyle name="Примечание 2 59" xfId="7417"/>
    <cellStyle name="Примечание 2 6" xfId="1153"/>
    <cellStyle name="Примечание 2 6 2" xfId="4420"/>
    <cellStyle name="Примечание 2 6 2 2" xfId="5446"/>
    <cellStyle name="Примечание 2 6 2_1" xfId="6351"/>
    <cellStyle name="Примечание 2 6_1" xfId="6350"/>
    <cellStyle name="Примечание 2 60" xfId="7039"/>
    <cellStyle name="Примечание 2 61" xfId="7414"/>
    <cellStyle name="Примечание 2 62" xfId="7263"/>
    <cellStyle name="Примечание 2 63" xfId="7413"/>
    <cellStyle name="Примечание 2 64" xfId="7253"/>
    <cellStyle name="Примечание 2 65" xfId="7412"/>
    <cellStyle name="Примечание 2 66" xfId="7320"/>
    <cellStyle name="Примечание 2 67" xfId="7411"/>
    <cellStyle name="Примечание 2 68" xfId="7165"/>
    <cellStyle name="Примечание 2 69" xfId="7410"/>
    <cellStyle name="Примечание 2 7" xfId="1154"/>
    <cellStyle name="Примечание 2 70" xfId="7134"/>
    <cellStyle name="Примечание 2 71" xfId="7415"/>
    <cellStyle name="Примечание 2 72" xfId="7243"/>
    <cellStyle name="Примечание 2 73" xfId="7409"/>
    <cellStyle name="Примечание 2 74" xfId="7286"/>
    <cellStyle name="Примечание 2 75" xfId="7408"/>
    <cellStyle name="Примечание 2 76" xfId="7051"/>
    <cellStyle name="Примечание 2 77" xfId="7450"/>
    <cellStyle name="Примечание 2 78" xfId="7474"/>
    <cellStyle name="Примечание 2 79" xfId="7423"/>
    <cellStyle name="Примечание 2 8" xfId="1155"/>
    <cellStyle name="Примечание 2 8 2" xfId="4421"/>
    <cellStyle name="Примечание 2 8 2 2" xfId="5447"/>
    <cellStyle name="Примечание 2 8 2_1" xfId="6353"/>
    <cellStyle name="Примечание 2 8_1" xfId="6352"/>
    <cellStyle name="Примечание 2 80" xfId="7473"/>
    <cellStyle name="Примечание 2 81" xfId="7215"/>
    <cellStyle name="Примечание 2 82" xfId="7483"/>
    <cellStyle name="Примечание 2 83" xfId="7274"/>
    <cellStyle name="Примечание 2 84" xfId="7494"/>
    <cellStyle name="Примечание 2 9" xfId="4422"/>
    <cellStyle name="Примечание 2 9 2" xfId="5448"/>
    <cellStyle name="Примечание 2 9_1" xfId="6354"/>
    <cellStyle name="Примечание 2_1" xfId="6320"/>
    <cellStyle name="Примечание 3" xfId="1156"/>
    <cellStyle name="Примечание 3 10" xfId="4423"/>
    <cellStyle name="Примечание 3 10 2" xfId="5964"/>
    <cellStyle name="Примечание 3 10_1" xfId="6356"/>
    <cellStyle name="Примечание 3 2" xfId="1157"/>
    <cellStyle name="Примечание 3 2 2" xfId="4424"/>
    <cellStyle name="Примечание 3 2 2 2" xfId="5449"/>
    <cellStyle name="Примечание 3 2 2_1" xfId="6358"/>
    <cellStyle name="Примечание 3 2 3" xfId="4425"/>
    <cellStyle name="Примечание 3 2 3 2" xfId="5450"/>
    <cellStyle name="Примечание 3 2 3_1" xfId="6359"/>
    <cellStyle name="Примечание 3 2 4" xfId="4426"/>
    <cellStyle name="Примечание 3 2 4 2" xfId="5451"/>
    <cellStyle name="Примечание 3 2 4_1" xfId="6360"/>
    <cellStyle name="Примечание 3 2 5" xfId="4427"/>
    <cellStyle name="Примечание 3 2 5 2" xfId="5452"/>
    <cellStyle name="Примечание 3 2 5_1" xfId="6361"/>
    <cellStyle name="Примечание 3 2_1" xfId="6357"/>
    <cellStyle name="Примечание 3 3" xfId="1158"/>
    <cellStyle name="Примечание 3 3 2" xfId="4428"/>
    <cellStyle name="Примечание 3 3 2 2" xfId="5453"/>
    <cellStyle name="Примечание 3 3 2_1" xfId="6363"/>
    <cellStyle name="Примечание 3 3 3" xfId="4429"/>
    <cellStyle name="Примечание 3 3 3 2" xfId="5454"/>
    <cellStyle name="Примечание 3 3 3_1" xfId="6364"/>
    <cellStyle name="Примечание 3 3 4" xfId="4430"/>
    <cellStyle name="Примечание 3 3 4 2" xfId="5455"/>
    <cellStyle name="Примечание 3 3 4_1" xfId="6365"/>
    <cellStyle name="Примечание 3 3_1" xfId="6362"/>
    <cellStyle name="Примечание 3 4" xfId="1159"/>
    <cellStyle name="Примечание 3 4 2" xfId="4431"/>
    <cellStyle name="Примечание 3 4 2 2" xfId="5456"/>
    <cellStyle name="Примечание 3 4 2_1" xfId="6367"/>
    <cellStyle name="Примечание 3 4 3" xfId="4432"/>
    <cellStyle name="Примечание 3 4 3 2" xfId="5457"/>
    <cellStyle name="Примечание 3 4 3_1" xfId="6368"/>
    <cellStyle name="Примечание 3 4 4" xfId="4433"/>
    <cellStyle name="Примечание 3 4 4 2" xfId="5458"/>
    <cellStyle name="Примечание 3 4 4_1" xfId="6369"/>
    <cellStyle name="Примечание 3 4_1" xfId="6366"/>
    <cellStyle name="Примечание 3 5" xfId="1160"/>
    <cellStyle name="Примечание 3 5 2" xfId="4434"/>
    <cellStyle name="Примечание 3 5 2 2" xfId="5459"/>
    <cellStyle name="Примечание 3 5 2_1" xfId="6371"/>
    <cellStyle name="Примечание 3 5 3" xfId="4435"/>
    <cellStyle name="Примечание 3 5 3 2" xfId="5460"/>
    <cellStyle name="Примечание 3 5 3_1" xfId="6372"/>
    <cellStyle name="Примечание 3 5 4" xfId="4436"/>
    <cellStyle name="Примечание 3 5 4 2" xfId="5461"/>
    <cellStyle name="Примечание 3 5 4_1" xfId="6373"/>
    <cellStyle name="Примечание 3 5_1" xfId="6370"/>
    <cellStyle name="Примечание 3 6" xfId="1161"/>
    <cellStyle name="Примечание 3 7" xfId="1162"/>
    <cellStyle name="Примечание 3 8" xfId="1163"/>
    <cellStyle name="Примечание 3 9" xfId="4437"/>
    <cellStyle name="Примечание 3 9 2" xfId="5965"/>
    <cellStyle name="Примечание 3 9_1" xfId="6374"/>
    <cellStyle name="Примечание 3_1" xfId="6355"/>
    <cellStyle name="Примечание 4" xfId="1164"/>
    <cellStyle name="Примечание 4 10" xfId="4438"/>
    <cellStyle name="Примечание 4 10 2" xfId="5966"/>
    <cellStyle name="Примечание 4 10_1" xfId="6376"/>
    <cellStyle name="Примечание 4 2" xfId="1165"/>
    <cellStyle name="Примечание 4 2 2" xfId="4439"/>
    <cellStyle name="Примечание 4 2 2 2" xfId="5462"/>
    <cellStyle name="Примечание 4 2 2_1" xfId="6378"/>
    <cellStyle name="Примечание 4 2 3" xfId="4440"/>
    <cellStyle name="Примечание 4 2 3 2" xfId="5463"/>
    <cellStyle name="Примечание 4 2 3_1" xfId="6379"/>
    <cellStyle name="Примечание 4 2 4" xfId="4441"/>
    <cellStyle name="Примечание 4 2 4 2" xfId="5464"/>
    <cellStyle name="Примечание 4 2 4_1" xfId="6380"/>
    <cellStyle name="Примечание 4 2 5" xfId="4442"/>
    <cellStyle name="Примечание 4 2 5 2" xfId="5465"/>
    <cellStyle name="Примечание 4 2 5_1" xfId="6381"/>
    <cellStyle name="Примечание 4 2_1" xfId="6377"/>
    <cellStyle name="Примечание 4 3" xfId="1166"/>
    <cellStyle name="Примечание 4 3 2" xfId="4443"/>
    <cellStyle name="Примечание 4 3 2 2" xfId="5466"/>
    <cellStyle name="Примечание 4 3 2_1" xfId="6383"/>
    <cellStyle name="Примечание 4 3 3" xfId="4444"/>
    <cellStyle name="Примечание 4 3 3 2" xfId="5467"/>
    <cellStyle name="Примечание 4 3 3_1" xfId="6384"/>
    <cellStyle name="Примечание 4 3 4" xfId="4445"/>
    <cellStyle name="Примечание 4 3 4 2" xfId="5468"/>
    <cellStyle name="Примечание 4 3 4_1" xfId="6385"/>
    <cellStyle name="Примечание 4 3_1" xfId="6382"/>
    <cellStyle name="Примечание 4 4" xfId="1167"/>
    <cellStyle name="Примечание 4 4 2" xfId="4446"/>
    <cellStyle name="Примечание 4 4 2 2" xfId="5469"/>
    <cellStyle name="Примечание 4 4 2_1" xfId="6387"/>
    <cellStyle name="Примечание 4 4 3" xfId="4447"/>
    <cellStyle name="Примечание 4 4 3 2" xfId="5470"/>
    <cellStyle name="Примечание 4 4 3_1" xfId="6388"/>
    <cellStyle name="Примечание 4 4 4" xfId="4448"/>
    <cellStyle name="Примечание 4 4 4 2" xfId="5471"/>
    <cellStyle name="Примечание 4 4 4_1" xfId="6389"/>
    <cellStyle name="Примечание 4 4_1" xfId="6386"/>
    <cellStyle name="Примечание 4 5" xfId="1168"/>
    <cellStyle name="Примечание 4 5 2" xfId="4449"/>
    <cellStyle name="Примечание 4 5 2 2" xfId="5472"/>
    <cellStyle name="Примечание 4 5 2_1" xfId="6391"/>
    <cellStyle name="Примечание 4 5 3" xfId="4450"/>
    <cellStyle name="Примечание 4 5 3 2" xfId="5473"/>
    <cellStyle name="Примечание 4 5 3_1" xfId="6392"/>
    <cellStyle name="Примечание 4 5 4" xfId="4451"/>
    <cellStyle name="Примечание 4 5 4 2" xfId="5474"/>
    <cellStyle name="Примечание 4 5 4_1" xfId="6393"/>
    <cellStyle name="Примечание 4 5_1" xfId="6390"/>
    <cellStyle name="Примечание 4 6" xfId="1169"/>
    <cellStyle name="Примечание 4 6 2" xfId="4452"/>
    <cellStyle name="Примечание 4 6 2 2" xfId="5475"/>
    <cellStyle name="Примечание 4 6 2_1" xfId="6395"/>
    <cellStyle name="Примечание 4 6_1" xfId="6394"/>
    <cellStyle name="Примечание 4 7" xfId="1170"/>
    <cellStyle name="Примечание 4 8" xfId="1171"/>
    <cellStyle name="Примечание 4 9" xfId="4453"/>
    <cellStyle name="Примечание 4 9 2" xfId="5967"/>
    <cellStyle name="Примечание 4 9_1" xfId="6396"/>
    <cellStyle name="Примечание 4_1" xfId="6375"/>
    <cellStyle name="Примечание 5" xfId="1172"/>
    <cellStyle name="Примечание 5 10" xfId="4454"/>
    <cellStyle name="Примечание 5 10 2" xfId="5968"/>
    <cellStyle name="Примечание 5 10_1" xfId="6398"/>
    <cellStyle name="Примечание 5 2" xfId="1173"/>
    <cellStyle name="Примечание 5 2 2" xfId="4455"/>
    <cellStyle name="Примечание 5 2 2 2" xfId="5476"/>
    <cellStyle name="Примечание 5 2 2_1" xfId="6400"/>
    <cellStyle name="Примечание 5 2 3" xfId="4456"/>
    <cellStyle name="Примечание 5 2 3 2" xfId="5477"/>
    <cellStyle name="Примечание 5 2 3_1" xfId="6401"/>
    <cellStyle name="Примечание 5 2 4" xfId="4457"/>
    <cellStyle name="Примечание 5 2 4 2" xfId="5478"/>
    <cellStyle name="Примечание 5 2 4_1" xfId="6402"/>
    <cellStyle name="Примечание 5 2 5" xfId="4458"/>
    <cellStyle name="Примечание 5 2 5 2" xfId="5479"/>
    <cellStyle name="Примечание 5 2 5_1" xfId="6403"/>
    <cellStyle name="Примечание 5 2_1" xfId="6399"/>
    <cellStyle name="Примечание 5 3" xfId="1174"/>
    <cellStyle name="Примечание 5 3 2" xfId="4459"/>
    <cellStyle name="Примечание 5 3 2 2" xfId="5480"/>
    <cellStyle name="Примечание 5 3 2_1" xfId="6405"/>
    <cellStyle name="Примечание 5 3 3" xfId="4460"/>
    <cellStyle name="Примечание 5 3 3 2" xfId="5481"/>
    <cellStyle name="Примечание 5 3 3_1" xfId="6406"/>
    <cellStyle name="Примечание 5 3 4" xfId="4461"/>
    <cellStyle name="Примечание 5 3 4 2" xfId="5482"/>
    <cellStyle name="Примечание 5 3 4_1" xfId="6407"/>
    <cellStyle name="Примечание 5 3_1" xfId="6404"/>
    <cellStyle name="Примечание 5 4" xfId="1175"/>
    <cellStyle name="Примечание 5 4 2" xfId="4462"/>
    <cellStyle name="Примечание 5 4 2 2" xfId="5483"/>
    <cellStyle name="Примечание 5 4 2_1" xfId="6409"/>
    <cellStyle name="Примечание 5 4 3" xfId="4463"/>
    <cellStyle name="Примечание 5 4 3 2" xfId="5484"/>
    <cellStyle name="Примечание 5 4 3_1" xfId="6410"/>
    <cellStyle name="Примечание 5 4 4" xfId="4464"/>
    <cellStyle name="Примечание 5 4 4 2" xfId="5485"/>
    <cellStyle name="Примечание 5 4 4_1" xfId="6411"/>
    <cellStyle name="Примечание 5 4_1" xfId="6408"/>
    <cellStyle name="Примечание 5 5" xfId="1176"/>
    <cellStyle name="Примечание 5 5 2" xfId="4465"/>
    <cellStyle name="Примечание 5 5 2 2" xfId="5486"/>
    <cellStyle name="Примечание 5 5 2_1" xfId="6413"/>
    <cellStyle name="Примечание 5 5 3" xfId="4466"/>
    <cellStyle name="Примечание 5 5 3 2" xfId="5487"/>
    <cellStyle name="Примечание 5 5 3_1" xfId="6414"/>
    <cellStyle name="Примечание 5 5 4" xfId="4467"/>
    <cellStyle name="Примечание 5 5 4 2" xfId="5488"/>
    <cellStyle name="Примечание 5 5 4_1" xfId="6415"/>
    <cellStyle name="Примечание 5 5_1" xfId="6412"/>
    <cellStyle name="Примечание 5 6" xfId="1177"/>
    <cellStyle name="Примечание 5 6 2" xfId="4468"/>
    <cellStyle name="Примечание 5 6 2 2" xfId="5489"/>
    <cellStyle name="Примечание 5 6 2_1" xfId="6417"/>
    <cellStyle name="Примечание 5 6_1" xfId="6416"/>
    <cellStyle name="Примечание 5 7" xfId="1178"/>
    <cellStyle name="Примечание 5 7 2" xfId="4469"/>
    <cellStyle name="Примечание 5 7 2 2" xfId="5490"/>
    <cellStyle name="Примечание 5 7 2_1" xfId="6419"/>
    <cellStyle name="Примечание 5 7_1" xfId="6418"/>
    <cellStyle name="Примечание 5 8" xfId="1179"/>
    <cellStyle name="Примечание 5 8 2" xfId="4470"/>
    <cellStyle name="Примечание 5 8 2 2" xfId="5491"/>
    <cellStyle name="Примечание 5 8 2_1" xfId="6421"/>
    <cellStyle name="Примечание 5 8_1" xfId="6420"/>
    <cellStyle name="Примечание 5 9" xfId="4471"/>
    <cellStyle name="Примечание 5 9 2" xfId="5969"/>
    <cellStyle name="Примечание 5 9_1" xfId="6422"/>
    <cellStyle name="Примечание 5_1" xfId="6397"/>
    <cellStyle name="Примечание 6" xfId="1180"/>
    <cellStyle name="Примечание 6 2" xfId="4472"/>
    <cellStyle name="Примечание 6 2 2" xfId="4473"/>
    <cellStyle name="Примечание 6 2 2 2" xfId="5493"/>
    <cellStyle name="Примечание 6 2 2_1" xfId="6425"/>
    <cellStyle name="Примечание 6 2 3" xfId="4474"/>
    <cellStyle name="Примечание 6 2 3 2" xfId="5494"/>
    <cellStyle name="Примечание 6 2 3_1" xfId="6426"/>
    <cellStyle name="Примечание 6 2 4" xfId="4475"/>
    <cellStyle name="Примечание 6 2 4 2" xfId="5495"/>
    <cellStyle name="Примечание 6 2 4_1" xfId="6427"/>
    <cellStyle name="Примечание 6 2 5" xfId="5492"/>
    <cellStyle name="Примечание 6 2_1" xfId="6424"/>
    <cellStyle name="Примечание 6 3" xfId="4476"/>
    <cellStyle name="Примечание 6 3 2" xfId="4477"/>
    <cellStyle name="Примечание 6 3 2 2" xfId="5497"/>
    <cellStyle name="Примечание 6 3 2_1" xfId="6429"/>
    <cellStyle name="Примечание 6 3 3" xfId="4478"/>
    <cellStyle name="Примечание 6 3 3 2" xfId="5498"/>
    <cellStyle name="Примечание 6 3 3_1" xfId="6430"/>
    <cellStyle name="Примечание 6 3 4" xfId="4479"/>
    <cellStyle name="Примечание 6 3 4 2" xfId="5499"/>
    <cellStyle name="Примечание 6 3 4_1" xfId="6431"/>
    <cellStyle name="Примечание 6 3 5" xfId="5496"/>
    <cellStyle name="Примечание 6 3_1" xfId="6428"/>
    <cellStyle name="Примечание 6 4" xfId="4480"/>
    <cellStyle name="Примечание 6 4 2" xfId="4481"/>
    <cellStyle name="Примечание 6 4 2 2" xfId="5501"/>
    <cellStyle name="Примечание 6 4 2_1" xfId="6433"/>
    <cellStyle name="Примечание 6 4 3" xfId="4482"/>
    <cellStyle name="Примечание 6 4 3 2" xfId="5502"/>
    <cellStyle name="Примечание 6 4 3_1" xfId="6434"/>
    <cellStyle name="Примечание 6 4 4" xfId="5500"/>
    <cellStyle name="Примечание 6 4_1" xfId="6432"/>
    <cellStyle name="Примечание 6 5" xfId="4483"/>
    <cellStyle name="Примечание 6 5 2" xfId="5503"/>
    <cellStyle name="Примечание 6 5_1" xfId="6435"/>
    <cellStyle name="Примечание 6 6" xfId="4484"/>
    <cellStyle name="Примечание 6 6 2" xfId="5504"/>
    <cellStyle name="Примечание 6 6_1" xfId="6436"/>
    <cellStyle name="Примечание 6 7" xfId="4485"/>
    <cellStyle name="Примечание 6 7 2" xfId="5505"/>
    <cellStyle name="Примечание 6 7_1" xfId="6437"/>
    <cellStyle name="Примечание 6 8" xfId="4486"/>
    <cellStyle name="Примечание 6 8 2" xfId="5506"/>
    <cellStyle name="Примечание 6 8_1" xfId="6438"/>
    <cellStyle name="Примечание 6_1" xfId="6423"/>
    <cellStyle name="Примечание 7" xfId="1181"/>
    <cellStyle name="Примечание 7 2" xfId="4487"/>
    <cellStyle name="Примечание 7 2 2" xfId="4488"/>
    <cellStyle name="Примечание 7 2 2 2" xfId="5508"/>
    <cellStyle name="Примечание 7 2 2_1" xfId="6441"/>
    <cellStyle name="Примечание 7 2 3" xfId="4489"/>
    <cellStyle name="Примечание 7 2 3 2" xfId="5509"/>
    <cellStyle name="Примечание 7 2 3_1" xfId="6442"/>
    <cellStyle name="Примечание 7 2 4" xfId="4490"/>
    <cellStyle name="Примечание 7 2 4 2" xfId="5510"/>
    <cellStyle name="Примечание 7 2 4_1" xfId="6443"/>
    <cellStyle name="Примечание 7 2 5" xfId="5507"/>
    <cellStyle name="Примечание 7 2_1" xfId="6440"/>
    <cellStyle name="Примечание 7 3" xfId="4491"/>
    <cellStyle name="Примечание 7 3 2" xfId="4492"/>
    <cellStyle name="Примечание 7 3 2 2" xfId="5512"/>
    <cellStyle name="Примечание 7 3 2_1" xfId="6445"/>
    <cellStyle name="Примечание 7 3 3" xfId="4493"/>
    <cellStyle name="Примечание 7 3 3 2" xfId="5513"/>
    <cellStyle name="Примечание 7 3 3_1" xfId="6446"/>
    <cellStyle name="Примечание 7 3 4" xfId="5511"/>
    <cellStyle name="Примечание 7 3_1" xfId="6444"/>
    <cellStyle name="Примечание 7 4" xfId="4494"/>
    <cellStyle name="Примечание 7 4 2" xfId="4495"/>
    <cellStyle name="Примечание 7 4 2 2" xfId="5515"/>
    <cellStyle name="Примечание 7 4 2_1" xfId="6448"/>
    <cellStyle name="Примечание 7 4 3" xfId="4496"/>
    <cellStyle name="Примечание 7 4 3 2" xfId="5516"/>
    <cellStyle name="Примечание 7 4 3_1" xfId="6449"/>
    <cellStyle name="Примечание 7 4 4" xfId="5514"/>
    <cellStyle name="Примечание 7 4_1" xfId="6447"/>
    <cellStyle name="Примечание 7 5" xfId="4497"/>
    <cellStyle name="Примечание 7 5 2" xfId="5517"/>
    <cellStyle name="Примечание 7 5_1" xfId="6450"/>
    <cellStyle name="Примечание 7 6" xfId="4498"/>
    <cellStyle name="Примечание 7 6 2" xfId="5518"/>
    <cellStyle name="Примечание 7 6_1" xfId="6451"/>
    <cellStyle name="Примечание 7 7" xfId="4499"/>
    <cellStyle name="Примечание 7 7 2" xfId="5519"/>
    <cellStyle name="Примечание 7 7_1" xfId="6452"/>
    <cellStyle name="Примечание 7 8" xfId="4500"/>
    <cellStyle name="Примечание 7 8 2" xfId="5520"/>
    <cellStyle name="Примечание 7 8_1" xfId="6453"/>
    <cellStyle name="Примечание 7_1" xfId="6439"/>
    <cellStyle name="Примечание 8" xfId="1182"/>
    <cellStyle name="Примечание 8 2" xfId="4501"/>
    <cellStyle name="Примечание 8 2 2" xfId="4502"/>
    <cellStyle name="Примечание 8 2 2 2" xfId="5522"/>
    <cellStyle name="Примечание 8 2 2_1" xfId="6456"/>
    <cellStyle name="Примечание 8 2 3" xfId="4503"/>
    <cellStyle name="Примечание 8 2 3 2" xfId="5523"/>
    <cellStyle name="Примечание 8 2 3_1" xfId="6457"/>
    <cellStyle name="Примечание 8 2 4" xfId="4504"/>
    <cellStyle name="Примечание 8 2 4 2" xfId="5524"/>
    <cellStyle name="Примечание 8 2 4_1" xfId="6458"/>
    <cellStyle name="Примечание 8 2 5" xfId="5521"/>
    <cellStyle name="Примечание 8 2_1" xfId="6455"/>
    <cellStyle name="Примечание 8 3" xfId="4505"/>
    <cellStyle name="Примечание 8 3 2" xfId="4506"/>
    <cellStyle name="Примечание 8 3 2 2" xfId="5526"/>
    <cellStyle name="Примечание 8 3 2_1" xfId="6460"/>
    <cellStyle name="Примечание 8 3 3" xfId="4507"/>
    <cellStyle name="Примечание 8 3 3 2" xfId="5527"/>
    <cellStyle name="Примечание 8 3 3_1" xfId="6461"/>
    <cellStyle name="Примечание 8 3 4" xfId="5525"/>
    <cellStyle name="Примечание 8 3_1" xfId="6459"/>
    <cellStyle name="Примечание 8 4" xfId="4508"/>
    <cellStyle name="Примечание 8 4 2" xfId="4509"/>
    <cellStyle name="Примечание 8 4 2 2" xfId="5529"/>
    <cellStyle name="Примечание 8 4 2_1" xfId="6463"/>
    <cellStyle name="Примечание 8 4 3" xfId="4510"/>
    <cellStyle name="Примечание 8 4 3 2" xfId="5530"/>
    <cellStyle name="Примечание 8 4 3_1" xfId="6464"/>
    <cellStyle name="Примечание 8 4 4" xfId="5528"/>
    <cellStyle name="Примечание 8 4_1" xfId="6462"/>
    <cellStyle name="Примечание 8 5" xfId="4511"/>
    <cellStyle name="Примечание 8 5 2" xfId="5531"/>
    <cellStyle name="Примечание 8 5_1" xfId="6465"/>
    <cellStyle name="Примечание 8 6" xfId="4512"/>
    <cellStyle name="Примечание 8 6 2" xfId="5532"/>
    <cellStyle name="Примечание 8 6_1" xfId="6466"/>
    <cellStyle name="Примечание 8 7" xfId="4513"/>
    <cellStyle name="Примечание 8 7 2" xfId="5533"/>
    <cellStyle name="Примечание 8 7_1" xfId="6467"/>
    <cellStyle name="Примечание 8 8" xfId="4514"/>
    <cellStyle name="Примечание 8 8 2" xfId="5534"/>
    <cellStyle name="Примечание 8 8_1" xfId="6468"/>
    <cellStyle name="Примечание 8_1" xfId="6454"/>
    <cellStyle name="Примечание 9" xfId="1183"/>
    <cellStyle name="Примечание 9 2" xfId="4515"/>
    <cellStyle name="Примечание 9 2 2" xfId="4516"/>
    <cellStyle name="Примечание 9 2 2 2" xfId="5536"/>
    <cellStyle name="Примечание 9 2 2_1" xfId="6471"/>
    <cellStyle name="Примечание 9 2 3" xfId="4517"/>
    <cellStyle name="Примечание 9 2 3 2" xfId="5537"/>
    <cellStyle name="Примечание 9 2 3_1" xfId="6472"/>
    <cellStyle name="Примечание 9 2 4" xfId="4518"/>
    <cellStyle name="Примечание 9 2 4 2" xfId="5538"/>
    <cellStyle name="Примечание 9 2 4_1" xfId="6473"/>
    <cellStyle name="Примечание 9 2 5" xfId="5535"/>
    <cellStyle name="Примечание 9 2_1" xfId="6470"/>
    <cellStyle name="Примечание 9 3" xfId="4519"/>
    <cellStyle name="Примечание 9 3 2" xfId="4520"/>
    <cellStyle name="Примечание 9 3 2 2" xfId="5540"/>
    <cellStyle name="Примечание 9 3 2_1" xfId="6475"/>
    <cellStyle name="Примечание 9 3 3" xfId="4521"/>
    <cellStyle name="Примечание 9 3 3 2" xfId="5541"/>
    <cellStyle name="Примечание 9 3 3_1" xfId="6476"/>
    <cellStyle name="Примечание 9 3 4" xfId="5539"/>
    <cellStyle name="Примечание 9 3_1" xfId="6474"/>
    <cellStyle name="Примечание 9 4" xfId="4522"/>
    <cellStyle name="Примечание 9 4 2" xfId="4523"/>
    <cellStyle name="Примечание 9 4 2 2" xfId="5543"/>
    <cellStyle name="Примечание 9 4 2_1" xfId="6478"/>
    <cellStyle name="Примечание 9 4 3" xfId="4524"/>
    <cellStyle name="Примечание 9 4 3 2" xfId="5544"/>
    <cellStyle name="Примечание 9 4 3_1" xfId="6479"/>
    <cellStyle name="Примечание 9 4 4" xfId="5542"/>
    <cellStyle name="Примечание 9 4_1" xfId="6477"/>
    <cellStyle name="Примечание 9 5" xfId="4525"/>
    <cellStyle name="Примечание 9 5 2" xfId="5545"/>
    <cellStyle name="Примечание 9 5_1" xfId="6480"/>
    <cellStyle name="Примечание 9 6" xfId="4526"/>
    <cellStyle name="Примечание 9 6 2" xfId="5546"/>
    <cellStyle name="Примечание 9 6_1" xfId="6481"/>
    <cellStyle name="Примечание 9 7" xfId="4527"/>
    <cellStyle name="Примечание 9 7 2" xfId="5547"/>
    <cellStyle name="Примечание 9 7_1" xfId="6482"/>
    <cellStyle name="Примечание 9 8" xfId="4528"/>
    <cellStyle name="Примечание 9 8 2" xfId="5548"/>
    <cellStyle name="Примечание 9 8_1" xfId="6483"/>
    <cellStyle name="Примечание 9_1" xfId="6469"/>
    <cellStyle name="Процентный 10" xfId="5998"/>
    <cellStyle name="Процентный 10 2" xfId="5999"/>
    <cellStyle name="Процентный 10_1" xfId="6484"/>
    <cellStyle name="Процентный 11" xfId="1184"/>
    <cellStyle name="Процентный 11 2" xfId="5549"/>
    <cellStyle name="Процентный 11_1" xfId="6485"/>
    <cellStyle name="Процентный 2" xfId="63"/>
    <cellStyle name="Процентный 2 2" xfId="1186"/>
    <cellStyle name="Процентный 2 3" xfId="64"/>
    <cellStyle name="Процентный 2 3 2" xfId="65"/>
    <cellStyle name="Процентный 2 3 3" xfId="1187"/>
    <cellStyle name="Процентный 2 3_1" xfId="6487"/>
    <cellStyle name="Процентный 2 4" xfId="4529"/>
    <cellStyle name="Процентный 2 4 2" xfId="5550"/>
    <cellStyle name="Процентный 2 4_1" xfId="6488"/>
    <cellStyle name="Процентный 2 5" xfId="4530"/>
    <cellStyle name="Процентный 2 5 2" xfId="5551"/>
    <cellStyle name="Процентный 2 5_1" xfId="6489"/>
    <cellStyle name="Процентный 2 6" xfId="4531"/>
    <cellStyle name="Процентный 2 6 2" xfId="5552"/>
    <cellStyle name="Процентный 2 6_1" xfId="6490"/>
    <cellStyle name="Процентный 2 7" xfId="4532"/>
    <cellStyle name="Процентный 2 7 2" xfId="5553"/>
    <cellStyle name="Процентный 2 7_1" xfId="6491"/>
    <cellStyle name="Процентный 2 8" xfId="1185"/>
    <cellStyle name="Процентный 2_1" xfId="6486"/>
    <cellStyle name="Процентный 3" xfId="66"/>
    <cellStyle name="Процентный 3 10" xfId="7004"/>
    <cellStyle name="Процентный 3 2" xfId="4533"/>
    <cellStyle name="Процентный 3 2 2" xfId="5554"/>
    <cellStyle name="Процентный 3 2_1" xfId="6493"/>
    <cellStyle name="Процентный 3 3" xfId="4534"/>
    <cellStyle name="Процентный 3 3 2" xfId="5555"/>
    <cellStyle name="Процентный 3 3_1" xfId="6494"/>
    <cellStyle name="Процентный 3 4" xfId="4535"/>
    <cellStyle name="Процентный 3 4 2" xfId="5556"/>
    <cellStyle name="Процентный 3 4_1" xfId="6495"/>
    <cellStyle name="Процентный 3 5" xfId="4536"/>
    <cellStyle name="Процентный 3 5 2" xfId="5557"/>
    <cellStyle name="Процентный 3 5_1" xfId="6496"/>
    <cellStyle name="Процентный 3 6" xfId="4537"/>
    <cellStyle name="Процентный 3 6 2" xfId="5558"/>
    <cellStyle name="Процентный 3 6_1" xfId="6497"/>
    <cellStyle name="Процентный 3 7" xfId="4538"/>
    <cellStyle name="Процентный 3 7 2" xfId="5559"/>
    <cellStyle name="Процентный 3 7_1" xfId="6498"/>
    <cellStyle name="Процентный 3 8" xfId="4539"/>
    <cellStyle name="Процентный 3 8 2" xfId="5560"/>
    <cellStyle name="Процентный 3 8_1" xfId="6499"/>
    <cellStyle name="Процентный 3 9" xfId="1188"/>
    <cellStyle name="Процентный 3_1" xfId="6492"/>
    <cellStyle name="Процентный 4" xfId="67"/>
    <cellStyle name="Процентный 4 10" xfId="6970"/>
    <cellStyle name="Процентный 4 2" xfId="4540"/>
    <cellStyle name="Процентный 4 2 2" xfId="5561"/>
    <cellStyle name="Процентный 4 2_1" xfId="6501"/>
    <cellStyle name="Процентный 4 3" xfId="1189"/>
    <cellStyle name="Процентный 4 4" xfId="7005"/>
    <cellStyle name="Процентный 4 5" xfId="7227"/>
    <cellStyle name="Процентный 4 6" xfId="7043"/>
    <cellStyle name="Процентный 4 7" xfId="7140"/>
    <cellStyle name="Процентный 4 8" xfId="7211"/>
    <cellStyle name="Процентный 4 9" xfId="7055"/>
    <cellStyle name="Процентный 4_1" xfId="6500"/>
    <cellStyle name="Процентный 5" xfId="1190"/>
    <cellStyle name="Процентный 5 2" xfId="4541"/>
    <cellStyle name="Процентный 5 2 2" xfId="5562"/>
    <cellStyle name="Процентный 5 2_1" xfId="6503"/>
    <cellStyle name="Процентный 5_1" xfId="6502"/>
    <cellStyle name="Процентный 6" xfId="1191"/>
    <cellStyle name="Процентный 6 2" xfId="4542"/>
    <cellStyle name="Процентный 6 2 2" xfId="5090"/>
    <cellStyle name="Процентный 6 2_1" xfId="6505"/>
    <cellStyle name="Процентный 6 3" xfId="7260"/>
    <cellStyle name="Процентный 6_1" xfId="6504"/>
    <cellStyle name="Процентный 7" xfId="1192"/>
    <cellStyle name="Процентный 7 2" xfId="1193"/>
    <cellStyle name="Процентный 7 2 2" xfId="5564"/>
    <cellStyle name="Процентный 7 2_1" xfId="6507"/>
    <cellStyle name="Процентный 7 3" xfId="4543"/>
    <cellStyle name="Процентный 7 3 2" xfId="5565"/>
    <cellStyle name="Процентный 7 3_1" xfId="6508"/>
    <cellStyle name="Процентный 7 4" xfId="5563"/>
    <cellStyle name="Процентный 7_1" xfId="6506"/>
    <cellStyle name="Процентный 8" xfId="1194"/>
    <cellStyle name="Процентный 8 2" xfId="5566"/>
    <cellStyle name="Процентный 8_1" xfId="6509"/>
    <cellStyle name="Процентный 9" xfId="1351"/>
    <cellStyle name="Процентный 9 2" xfId="5972"/>
    <cellStyle name="Процентный 9_1" xfId="6510"/>
    <cellStyle name="Связанная ячейка 10" xfId="4544"/>
    <cellStyle name="Связанная ячейка 10 10" xfId="7329"/>
    <cellStyle name="Связанная ячейка 10 2" xfId="4545"/>
    <cellStyle name="Связанная ячейка 10 2 2" xfId="5568"/>
    <cellStyle name="Связанная ячейка 10 2_1" xfId="6512"/>
    <cellStyle name="Связанная ячейка 10 3" xfId="4546"/>
    <cellStyle name="Связанная ячейка 10 3 2" xfId="5569"/>
    <cellStyle name="Связанная ячейка 10 3_1" xfId="6513"/>
    <cellStyle name="Связанная ячейка 10 4" xfId="4547"/>
    <cellStyle name="Связанная ячейка 10 4 2" xfId="5570"/>
    <cellStyle name="Связанная ячейка 10 4_1" xfId="6514"/>
    <cellStyle name="Связанная ячейка 10 5" xfId="5567"/>
    <cellStyle name="Связанная ячейка 10 6" xfId="7304"/>
    <cellStyle name="Связанная ячейка 10 7" xfId="7455"/>
    <cellStyle name="Связанная ячейка 10 8" xfId="7325"/>
    <cellStyle name="Связанная ячейка 10 9" xfId="7491"/>
    <cellStyle name="Связанная ячейка 10_1" xfId="6511"/>
    <cellStyle name="Связанная ячейка 11" xfId="4548"/>
    <cellStyle name="Связанная ячейка 11 2" xfId="4549"/>
    <cellStyle name="Связанная ячейка 11 2 2" xfId="5572"/>
    <cellStyle name="Связанная ячейка 11 2_1" xfId="6516"/>
    <cellStyle name="Связанная ячейка 11 3" xfId="4550"/>
    <cellStyle name="Связанная ячейка 11 3 2" xfId="5573"/>
    <cellStyle name="Связанная ячейка 11 3_1" xfId="6517"/>
    <cellStyle name="Связанная ячейка 11 4" xfId="4551"/>
    <cellStyle name="Связанная ячейка 11 4 2" xfId="5574"/>
    <cellStyle name="Связанная ячейка 11 4_1" xfId="6518"/>
    <cellStyle name="Связанная ячейка 11 5" xfId="5571"/>
    <cellStyle name="Связанная ячейка 11_1" xfId="6515"/>
    <cellStyle name="Связанная ячейка 12" xfId="4552"/>
    <cellStyle name="Связанная ячейка 12 2" xfId="4553"/>
    <cellStyle name="Связанная ячейка 12 2 2" xfId="5576"/>
    <cellStyle name="Связанная ячейка 12 2_1" xfId="6520"/>
    <cellStyle name="Связанная ячейка 12 3" xfId="5575"/>
    <cellStyle name="Связанная ячейка 12_1" xfId="6519"/>
    <cellStyle name="Связанная ячейка 13" xfId="4554"/>
    <cellStyle name="Связанная ячейка 13 2" xfId="4555"/>
    <cellStyle name="Связанная ячейка 13 2 2" xfId="5578"/>
    <cellStyle name="Связанная ячейка 13 2_1" xfId="6522"/>
    <cellStyle name="Связанная ячейка 13 3" xfId="5577"/>
    <cellStyle name="Связанная ячейка 13_1" xfId="6521"/>
    <cellStyle name="Связанная ячейка 14" xfId="4556"/>
    <cellStyle name="Связанная ячейка 14 2" xfId="5579"/>
    <cellStyle name="Связанная ячейка 14_1" xfId="6523"/>
    <cellStyle name="Связанная ячейка 15" xfId="7126"/>
    <cellStyle name="Связанная ячейка 16" xfId="7056"/>
    <cellStyle name="Связанная ячейка 17" xfId="7049"/>
    <cellStyle name="Связанная ячейка 18" xfId="6959"/>
    <cellStyle name="Связанная ячейка 19" xfId="7310"/>
    <cellStyle name="Связанная ячейка 2" xfId="68"/>
    <cellStyle name="Связанная ячейка 2 2" xfId="4557"/>
    <cellStyle name="Связанная ячейка 2 2 2" xfId="4558"/>
    <cellStyle name="Связанная ячейка 2 2 2 2" xfId="5581"/>
    <cellStyle name="Связанная ячейка 2 2 2_1" xfId="6526"/>
    <cellStyle name="Связанная ячейка 2 2 3" xfId="5580"/>
    <cellStyle name="Связанная ячейка 2 2_1" xfId="6525"/>
    <cellStyle name="Связанная ячейка 2 3" xfId="4559"/>
    <cellStyle name="Связанная ячейка 2 3 2" xfId="4560"/>
    <cellStyle name="Связанная ячейка 2 3 2 2" xfId="5583"/>
    <cellStyle name="Связанная ячейка 2 3 2_1" xfId="6528"/>
    <cellStyle name="Связанная ячейка 2 3 3" xfId="5582"/>
    <cellStyle name="Связанная ячейка 2 3_1" xfId="6527"/>
    <cellStyle name="Связанная ячейка 2 4" xfId="4561"/>
    <cellStyle name="Связанная ячейка 2 4 2" xfId="5584"/>
    <cellStyle name="Связанная ячейка 2 4_1" xfId="6529"/>
    <cellStyle name="Связанная ячейка 2_1" xfId="6524"/>
    <cellStyle name="Связанная ячейка 20" xfId="7245"/>
    <cellStyle name="Связанная ячейка 21" xfId="7169"/>
    <cellStyle name="Связанная ячейка 22" xfId="7453"/>
    <cellStyle name="Связанная ячейка 23" xfId="7324"/>
    <cellStyle name="Связанная ячейка 24" xfId="7490"/>
    <cellStyle name="Связанная ячейка 25" xfId="7328"/>
    <cellStyle name="Связанная ячейка 26" xfId="7515"/>
    <cellStyle name="Связанная ячейка 3" xfId="1195"/>
    <cellStyle name="Связанная ячейка 3 2" xfId="4562"/>
    <cellStyle name="Связанная ячейка 3 2 2" xfId="4563"/>
    <cellStyle name="Связанная ячейка 3 2 2 2" xfId="5586"/>
    <cellStyle name="Связанная ячейка 3 2 2_1" xfId="6532"/>
    <cellStyle name="Связанная ячейка 3 2 3" xfId="5585"/>
    <cellStyle name="Связанная ячейка 3 2_1" xfId="6531"/>
    <cellStyle name="Связанная ячейка 3 3" xfId="4564"/>
    <cellStyle name="Связанная ячейка 3 3 2" xfId="5587"/>
    <cellStyle name="Связанная ячейка 3 3_1" xfId="6533"/>
    <cellStyle name="Связанная ячейка 3 4" xfId="4565"/>
    <cellStyle name="Связанная ячейка 3 4 2" xfId="5588"/>
    <cellStyle name="Связанная ячейка 3 4_1" xfId="6534"/>
    <cellStyle name="Связанная ячейка 3 5" xfId="4566"/>
    <cellStyle name="Связанная ячейка 3 5 2" xfId="5589"/>
    <cellStyle name="Связанная ячейка 3 5_1" xfId="6535"/>
    <cellStyle name="Связанная ячейка 3_1" xfId="6530"/>
    <cellStyle name="Связанная ячейка 4" xfId="1196"/>
    <cellStyle name="Связанная ячейка 4 2" xfId="4567"/>
    <cellStyle name="Связанная ячейка 4 2 2" xfId="5590"/>
    <cellStyle name="Связанная ячейка 4 2_1" xfId="6537"/>
    <cellStyle name="Связанная ячейка 4 3" xfId="4568"/>
    <cellStyle name="Связанная ячейка 4 3 2" xfId="5591"/>
    <cellStyle name="Связанная ячейка 4 3_1" xfId="6538"/>
    <cellStyle name="Связанная ячейка 4 4" xfId="4569"/>
    <cellStyle name="Связанная ячейка 4 4 2" xfId="5592"/>
    <cellStyle name="Связанная ячейка 4 4_1" xfId="6539"/>
    <cellStyle name="Связанная ячейка 4 5" xfId="4570"/>
    <cellStyle name="Связанная ячейка 4 5 2" xfId="5593"/>
    <cellStyle name="Связанная ячейка 4 5_1" xfId="6540"/>
    <cellStyle name="Связанная ячейка 4 6" xfId="4571"/>
    <cellStyle name="Связанная ячейка 4 6 2" xfId="5594"/>
    <cellStyle name="Связанная ячейка 4 6_1" xfId="6541"/>
    <cellStyle name="Связанная ячейка 4_1" xfId="6536"/>
    <cellStyle name="Связанная ячейка 5" xfId="1197"/>
    <cellStyle name="Связанная ячейка 5 2" xfId="4572"/>
    <cellStyle name="Связанная ячейка 5 2 2" xfId="5595"/>
    <cellStyle name="Связанная ячейка 5 2_1" xfId="6543"/>
    <cellStyle name="Связанная ячейка 5 3" xfId="4573"/>
    <cellStyle name="Связанная ячейка 5 3 2" xfId="5596"/>
    <cellStyle name="Связанная ячейка 5 3_1" xfId="6544"/>
    <cellStyle name="Связанная ячейка 5 4" xfId="4574"/>
    <cellStyle name="Связанная ячейка 5 4 2" xfId="5597"/>
    <cellStyle name="Связанная ячейка 5 4_1" xfId="6545"/>
    <cellStyle name="Связанная ячейка 5_1" xfId="6542"/>
    <cellStyle name="Связанная ячейка 6" xfId="1198"/>
    <cellStyle name="Связанная ячейка 6 2" xfId="4575"/>
    <cellStyle name="Связанная ячейка 6 2 2" xfId="5598"/>
    <cellStyle name="Связанная ячейка 6 2_1" xfId="6547"/>
    <cellStyle name="Связанная ячейка 6 3" xfId="4576"/>
    <cellStyle name="Связанная ячейка 6 3 2" xfId="5599"/>
    <cellStyle name="Связанная ячейка 6 3_1" xfId="6548"/>
    <cellStyle name="Связанная ячейка 6 4" xfId="4577"/>
    <cellStyle name="Связанная ячейка 6 4 2" xfId="5600"/>
    <cellStyle name="Связанная ячейка 6 4_1" xfId="6549"/>
    <cellStyle name="Связанная ячейка 6_1" xfId="6546"/>
    <cellStyle name="Связанная ячейка 7" xfId="1199"/>
    <cellStyle name="Связанная ячейка 7 2" xfId="4578"/>
    <cellStyle name="Связанная ячейка 7 2 2" xfId="5601"/>
    <cellStyle name="Связанная ячейка 7 2_1" xfId="6551"/>
    <cellStyle name="Связанная ячейка 7 3" xfId="4579"/>
    <cellStyle name="Связанная ячейка 7 3 2" xfId="5602"/>
    <cellStyle name="Связанная ячейка 7 3_1" xfId="6552"/>
    <cellStyle name="Связанная ячейка 7 4" xfId="4580"/>
    <cellStyle name="Связанная ячейка 7 4 2" xfId="5603"/>
    <cellStyle name="Связанная ячейка 7 4_1" xfId="6553"/>
    <cellStyle name="Связанная ячейка 7_1" xfId="6550"/>
    <cellStyle name="Связанная ячейка 8" xfId="1200"/>
    <cellStyle name="Связанная ячейка 8 2" xfId="4581"/>
    <cellStyle name="Связанная ячейка 8 2 2" xfId="5604"/>
    <cellStyle name="Связанная ячейка 8 2_1" xfId="6555"/>
    <cellStyle name="Связанная ячейка 8 3" xfId="4582"/>
    <cellStyle name="Связанная ячейка 8 3 2" xfId="5605"/>
    <cellStyle name="Связанная ячейка 8 3_1" xfId="6556"/>
    <cellStyle name="Связанная ячейка 8 4" xfId="4583"/>
    <cellStyle name="Связанная ячейка 8 4 2" xfId="5606"/>
    <cellStyle name="Связанная ячейка 8 4_1" xfId="6557"/>
    <cellStyle name="Связанная ячейка 8_1" xfId="6554"/>
    <cellStyle name="Связанная ячейка 9" xfId="1201"/>
    <cellStyle name="Связанная ячейка 9 2" xfId="4584"/>
    <cellStyle name="Связанная ячейка 9 2 2" xfId="5607"/>
    <cellStyle name="Связанная ячейка 9 2_1" xfId="6559"/>
    <cellStyle name="Связанная ячейка 9 3" xfId="4585"/>
    <cellStyle name="Связанная ячейка 9 3 2" xfId="5608"/>
    <cellStyle name="Связанная ячейка 9 3_1" xfId="6560"/>
    <cellStyle name="Связанная ячейка 9 4" xfId="4586"/>
    <cellStyle name="Связанная ячейка 9 4 2" xfId="5609"/>
    <cellStyle name="Связанная ячейка 9 4_1" xfId="6561"/>
    <cellStyle name="Связанная ячейка 9_1" xfId="6558"/>
    <cellStyle name="Стиль 1" xfId="69"/>
    <cellStyle name="Стиль 1 2" xfId="1202"/>
    <cellStyle name="Стиль 1 2 2" xfId="4587"/>
    <cellStyle name="Стиль 1 2 2 2" xfId="5610"/>
    <cellStyle name="Стиль 1 2 2_1" xfId="6564"/>
    <cellStyle name="Стиль 1 2 3" xfId="4588"/>
    <cellStyle name="Стиль 1 2 3 2" xfId="5611"/>
    <cellStyle name="Стиль 1 2 3_1" xfId="6565"/>
    <cellStyle name="Стиль 1 2 4" xfId="4589"/>
    <cellStyle name="Стиль 1 2 4 2" xfId="5612"/>
    <cellStyle name="Стиль 1 2 4_1" xfId="6566"/>
    <cellStyle name="Стиль 1 2 5" xfId="5101"/>
    <cellStyle name="Стиль 1 2_1" xfId="6563"/>
    <cellStyle name="Стиль 1 3" xfId="4590"/>
    <cellStyle name="Стиль 1 3 2" xfId="5613"/>
    <cellStyle name="Стиль 1 3_1" xfId="6567"/>
    <cellStyle name="Стиль 1 4" xfId="4591"/>
    <cellStyle name="Стиль 1 4 2" xfId="5614"/>
    <cellStyle name="Стиль 1 4_1" xfId="6568"/>
    <cellStyle name="Стиль 1 5" xfId="4592"/>
    <cellStyle name="Стиль 1 5 2" xfId="5615"/>
    <cellStyle name="Стиль 1 5_1" xfId="6569"/>
    <cellStyle name="Стиль 1_1" xfId="6562"/>
    <cellStyle name="Стиль 10" xfId="4593"/>
    <cellStyle name="Стиль 10 2" xfId="4594"/>
    <cellStyle name="Стиль 10 2 2" xfId="5617"/>
    <cellStyle name="Стиль 10 2_1" xfId="6571"/>
    <cellStyle name="Стиль 10 3" xfId="5616"/>
    <cellStyle name="Стиль 10_1" xfId="6570"/>
    <cellStyle name="Стиль 11" xfId="4595"/>
    <cellStyle name="Стиль 11 2" xfId="4596"/>
    <cellStyle name="Стиль 11 2 2" xfId="5619"/>
    <cellStyle name="Стиль 11 2_1" xfId="6573"/>
    <cellStyle name="Стиль 11 3" xfId="5618"/>
    <cellStyle name="Стиль 11_1" xfId="6572"/>
    <cellStyle name="Стиль 12" xfId="4597"/>
    <cellStyle name="Стиль 12 2" xfId="4598"/>
    <cellStyle name="Стиль 12 2 2" xfId="5621"/>
    <cellStyle name="Стиль 12 2_1" xfId="6575"/>
    <cellStyle name="Стиль 12 3" xfId="5620"/>
    <cellStyle name="Стиль 12_1" xfId="6574"/>
    <cellStyle name="Стиль 13" xfId="4599"/>
    <cellStyle name="Стиль 13 2" xfId="4600"/>
    <cellStyle name="Стиль 13 2 2" xfId="5623"/>
    <cellStyle name="Стиль 13 2_1" xfId="6577"/>
    <cellStyle name="Стиль 13 3" xfId="5622"/>
    <cellStyle name="Стиль 13_1" xfId="6576"/>
    <cellStyle name="Стиль 14" xfId="4601"/>
    <cellStyle name="Стиль 14 2" xfId="4602"/>
    <cellStyle name="Стиль 14 2 2" xfId="5625"/>
    <cellStyle name="Стиль 14 2_1" xfId="6579"/>
    <cellStyle name="Стиль 14 3" xfId="5624"/>
    <cellStyle name="Стиль 14_1" xfId="6578"/>
    <cellStyle name="Стиль 15" xfId="4603"/>
    <cellStyle name="Стиль 15 2" xfId="4604"/>
    <cellStyle name="Стиль 15 2 2" xfId="5627"/>
    <cellStyle name="Стиль 15 2_1" xfId="6581"/>
    <cellStyle name="Стиль 15 3" xfId="5626"/>
    <cellStyle name="Стиль 15_1" xfId="6580"/>
    <cellStyle name="Стиль 16" xfId="4605"/>
    <cellStyle name="Стиль 16 2" xfId="4606"/>
    <cellStyle name="Стиль 16 2 2" xfId="5629"/>
    <cellStyle name="Стиль 16 2_1" xfId="6583"/>
    <cellStyle name="Стиль 16 3" xfId="5628"/>
    <cellStyle name="Стиль 16_1" xfId="6582"/>
    <cellStyle name="Стиль 17" xfId="4607"/>
    <cellStyle name="Стиль 17 2" xfId="4608"/>
    <cellStyle name="Стиль 17 2 2" xfId="5631"/>
    <cellStyle name="Стиль 17 2_1" xfId="6585"/>
    <cellStyle name="Стиль 17 3" xfId="5630"/>
    <cellStyle name="Стиль 17_1" xfId="6584"/>
    <cellStyle name="Стиль 18" xfId="4609"/>
    <cellStyle name="Стиль 18 2" xfId="4610"/>
    <cellStyle name="Стиль 18 2 2" xfId="5633"/>
    <cellStyle name="Стиль 18 2_1" xfId="6587"/>
    <cellStyle name="Стиль 18 3" xfId="5632"/>
    <cellStyle name="Стиль 18_1" xfId="6586"/>
    <cellStyle name="Стиль 2" xfId="4611"/>
    <cellStyle name="Стиль 2 2" xfId="4612"/>
    <cellStyle name="Стиль 2 2 2" xfId="5635"/>
    <cellStyle name="Стиль 2 2_1" xfId="6589"/>
    <cellStyle name="Стиль 2 3" xfId="5634"/>
    <cellStyle name="Стиль 2_1" xfId="6588"/>
    <cellStyle name="Стиль 3" xfId="4613"/>
    <cellStyle name="Стиль 3 2" xfId="4614"/>
    <cellStyle name="Стиль 3 2 2" xfId="5637"/>
    <cellStyle name="Стиль 3 2_1" xfId="6591"/>
    <cellStyle name="Стиль 3 3" xfId="5636"/>
    <cellStyle name="Стиль 3_1" xfId="6590"/>
    <cellStyle name="Стиль 4" xfId="4615"/>
    <cellStyle name="Стиль 4 2" xfId="4616"/>
    <cellStyle name="Стиль 4 2 2" xfId="5639"/>
    <cellStyle name="Стиль 4 2_1" xfId="6593"/>
    <cellStyle name="Стиль 4 3" xfId="5638"/>
    <cellStyle name="Стиль 4_1" xfId="6592"/>
    <cellStyle name="Стиль 5" xfId="4617"/>
    <cellStyle name="Стиль 5 2" xfId="4618"/>
    <cellStyle name="Стиль 5 2 2" xfId="5641"/>
    <cellStyle name="Стиль 5 2_1" xfId="6595"/>
    <cellStyle name="Стиль 5 3" xfId="5640"/>
    <cellStyle name="Стиль 5_1" xfId="6594"/>
    <cellStyle name="Стиль 6" xfId="4619"/>
    <cellStyle name="Стиль 6 2" xfId="4620"/>
    <cellStyle name="Стиль 6 2 2" xfId="5643"/>
    <cellStyle name="Стиль 6 2_1" xfId="6597"/>
    <cellStyle name="Стиль 6 3" xfId="4621"/>
    <cellStyle name="Стиль 6 3 2" xfId="5644"/>
    <cellStyle name="Стиль 6 3_1" xfId="6598"/>
    <cellStyle name="Стиль 6 4" xfId="5642"/>
    <cellStyle name="Стиль 6_1" xfId="6596"/>
    <cellStyle name="Стиль 7" xfId="4622"/>
    <cellStyle name="Стиль 7 2" xfId="4623"/>
    <cellStyle name="Стиль 7 2 2" xfId="5646"/>
    <cellStyle name="Стиль 7 2_1" xfId="6600"/>
    <cellStyle name="Стиль 7 3" xfId="5645"/>
    <cellStyle name="Стиль 7_1" xfId="6599"/>
    <cellStyle name="Стиль 8" xfId="4624"/>
    <cellStyle name="Стиль 8 2" xfId="4625"/>
    <cellStyle name="Стиль 8 2 2" xfId="5648"/>
    <cellStyle name="Стиль 8 2_1" xfId="6602"/>
    <cellStyle name="Стиль 8 3" xfId="5647"/>
    <cellStyle name="Стиль 8_1" xfId="6601"/>
    <cellStyle name="Стиль 9" xfId="4626"/>
    <cellStyle name="Стиль 9 2" xfId="4627"/>
    <cellStyle name="Стиль 9 2 2" xfId="5650"/>
    <cellStyle name="Стиль 9 2_1" xfId="6604"/>
    <cellStyle name="Стиль 9 3" xfId="5649"/>
    <cellStyle name="Стиль 9_1" xfId="6603"/>
    <cellStyle name="ТЕКСТ" xfId="1203"/>
    <cellStyle name="ТЕКСТ 2" xfId="1204"/>
    <cellStyle name="ТЕКСТ 3" xfId="1205"/>
    <cellStyle name="ТЕКСТ 4" xfId="1206"/>
    <cellStyle name="ТЕКСТ 5" xfId="1207"/>
    <cellStyle name="ТЕКСТ 6" xfId="1208"/>
    <cellStyle name="ТЕКСТ 7" xfId="1209"/>
    <cellStyle name="ТЕКСТ 8" xfId="1210"/>
    <cellStyle name="Текст предупреждения 10" xfId="4628"/>
    <cellStyle name="Текст предупреждения 10 10" xfId="7335"/>
    <cellStyle name="Текст предупреждения 10 2" xfId="4629"/>
    <cellStyle name="Текст предупреждения 10 2 2" xfId="5652"/>
    <cellStyle name="Текст предупреждения 10 2_1" xfId="6606"/>
    <cellStyle name="Текст предупреждения 10 3" xfId="4630"/>
    <cellStyle name="Текст предупреждения 10 3 2" xfId="5653"/>
    <cellStyle name="Текст предупреждения 10 3_1" xfId="6607"/>
    <cellStyle name="Текст предупреждения 10 4" xfId="4631"/>
    <cellStyle name="Текст предупреждения 10 4 2" xfId="5654"/>
    <cellStyle name="Текст предупреждения 10 4_1" xfId="6608"/>
    <cellStyle name="Текст предупреждения 10 5" xfId="5651"/>
    <cellStyle name="Текст предупреждения 10 6" xfId="7111"/>
    <cellStyle name="Текст предупреждения 10 7" xfId="7464"/>
    <cellStyle name="Текст предупреждения 10 8" xfId="7332"/>
    <cellStyle name="Текст предупреждения 10 9" xfId="7493"/>
    <cellStyle name="Текст предупреждения 10_1" xfId="6605"/>
    <cellStyle name="Текст предупреждения 11" xfId="4632"/>
    <cellStyle name="Текст предупреждения 11 2" xfId="4633"/>
    <cellStyle name="Текст предупреждения 11 2 2" xfId="5656"/>
    <cellStyle name="Текст предупреждения 11 2_1" xfId="6610"/>
    <cellStyle name="Текст предупреждения 11 3" xfId="4634"/>
    <cellStyle name="Текст предупреждения 11 3 2" xfId="5657"/>
    <cellStyle name="Текст предупреждения 11 3_1" xfId="6611"/>
    <cellStyle name="Текст предупреждения 11 4" xfId="4635"/>
    <cellStyle name="Текст предупреждения 11 4 2" xfId="5658"/>
    <cellStyle name="Текст предупреждения 11 4_1" xfId="6612"/>
    <cellStyle name="Текст предупреждения 11 5" xfId="5655"/>
    <cellStyle name="Текст предупреждения 11_1" xfId="6609"/>
    <cellStyle name="Текст предупреждения 12" xfId="4636"/>
    <cellStyle name="Текст предупреждения 12 2" xfId="4637"/>
    <cellStyle name="Текст предупреждения 12 2 2" xfId="5660"/>
    <cellStyle name="Текст предупреждения 12 2_1" xfId="6614"/>
    <cellStyle name="Текст предупреждения 12 3" xfId="5659"/>
    <cellStyle name="Текст предупреждения 12_1" xfId="6613"/>
    <cellStyle name="Текст предупреждения 13" xfId="4638"/>
    <cellStyle name="Текст предупреждения 13 2" xfId="4639"/>
    <cellStyle name="Текст предупреждения 13 2 2" xfId="5662"/>
    <cellStyle name="Текст предупреждения 13 2_1" xfId="6616"/>
    <cellStyle name="Текст предупреждения 13 3" xfId="5661"/>
    <cellStyle name="Текст предупреждения 13_1" xfId="6615"/>
    <cellStyle name="Текст предупреждения 14" xfId="4640"/>
    <cellStyle name="Текст предупреждения 14 2" xfId="5663"/>
    <cellStyle name="Текст предупреждения 14_1" xfId="6617"/>
    <cellStyle name="Текст предупреждения 15" xfId="7008"/>
    <cellStyle name="Текст предупреждения 16" xfId="7081"/>
    <cellStyle name="Текст предупреждения 17" xfId="7116"/>
    <cellStyle name="Текст предупреждения 18" xfId="7087"/>
    <cellStyle name="Текст предупреждения 19" xfId="7292"/>
    <cellStyle name="Текст предупреждения 2" xfId="70"/>
    <cellStyle name="Текст предупреждения 2 2" xfId="4641"/>
    <cellStyle name="Текст предупреждения 2 2 2" xfId="4642"/>
    <cellStyle name="Текст предупреждения 2 2 2 2" xfId="5665"/>
    <cellStyle name="Текст предупреждения 2 2 2_1" xfId="6620"/>
    <cellStyle name="Текст предупреждения 2 2 3" xfId="5664"/>
    <cellStyle name="Текст предупреждения 2 2_1" xfId="6619"/>
    <cellStyle name="Текст предупреждения 2 3" xfId="4643"/>
    <cellStyle name="Текст предупреждения 2 3 2" xfId="5666"/>
    <cellStyle name="Текст предупреждения 2 3_1" xfId="6621"/>
    <cellStyle name="Текст предупреждения 2 4" xfId="4644"/>
    <cellStyle name="Текст предупреждения 2 4 2" xfId="5667"/>
    <cellStyle name="Текст предупреждения 2 4_1" xfId="6622"/>
    <cellStyle name="Текст предупреждения 2_1" xfId="6618"/>
    <cellStyle name="Текст предупреждения 20" xfId="7233"/>
    <cellStyle name="Текст предупреждения 21" xfId="6988"/>
    <cellStyle name="Текст предупреждения 22" xfId="7463"/>
    <cellStyle name="Текст предупреждения 23" xfId="7331"/>
    <cellStyle name="Текст предупреждения 24" xfId="7492"/>
    <cellStyle name="Текст предупреждения 25" xfId="7334"/>
    <cellStyle name="Текст предупреждения 26" xfId="7516"/>
    <cellStyle name="Текст предупреждения 3" xfId="1211"/>
    <cellStyle name="Текст предупреждения 3 2" xfId="4645"/>
    <cellStyle name="Текст предупреждения 3 2 2" xfId="5668"/>
    <cellStyle name="Текст предупреждения 3 2_1" xfId="6624"/>
    <cellStyle name="Текст предупреждения 3 3" xfId="4646"/>
    <cellStyle name="Текст предупреждения 3 3 2" xfId="5669"/>
    <cellStyle name="Текст предупреждения 3 3_1" xfId="6625"/>
    <cellStyle name="Текст предупреждения 3 4" xfId="4647"/>
    <cellStyle name="Текст предупреждения 3 4 2" xfId="5670"/>
    <cellStyle name="Текст предупреждения 3 4_1" xfId="6626"/>
    <cellStyle name="Текст предупреждения 3 5" xfId="4648"/>
    <cellStyle name="Текст предупреждения 3 5 2" xfId="5671"/>
    <cellStyle name="Текст предупреждения 3 5_1" xfId="6627"/>
    <cellStyle name="Текст предупреждения 3_1" xfId="6623"/>
    <cellStyle name="Текст предупреждения 4" xfId="1212"/>
    <cellStyle name="Текст предупреждения 4 2" xfId="4649"/>
    <cellStyle name="Текст предупреждения 4 2 2" xfId="5672"/>
    <cellStyle name="Текст предупреждения 4 2_1" xfId="6629"/>
    <cellStyle name="Текст предупреждения 4 3" xfId="4650"/>
    <cellStyle name="Текст предупреждения 4 3 2" xfId="5673"/>
    <cellStyle name="Текст предупреждения 4 3_1" xfId="6630"/>
    <cellStyle name="Текст предупреждения 4 4" xfId="4651"/>
    <cellStyle name="Текст предупреждения 4 4 2" xfId="5674"/>
    <cellStyle name="Текст предупреждения 4 4_1" xfId="6631"/>
    <cellStyle name="Текст предупреждения 4 5" xfId="4652"/>
    <cellStyle name="Текст предупреждения 4 5 2" xfId="5675"/>
    <cellStyle name="Текст предупреждения 4 5_1" xfId="6632"/>
    <cellStyle name="Текст предупреждения 4_1" xfId="6628"/>
    <cellStyle name="Текст предупреждения 5" xfId="1213"/>
    <cellStyle name="Текст предупреждения 5 2" xfId="4653"/>
    <cellStyle name="Текст предупреждения 5 2 2" xfId="5676"/>
    <cellStyle name="Текст предупреждения 5 2_1" xfId="6634"/>
    <cellStyle name="Текст предупреждения 5 3" xfId="4654"/>
    <cellStyle name="Текст предупреждения 5 3 2" xfId="5677"/>
    <cellStyle name="Текст предупреждения 5 3_1" xfId="6635"/>
    <cellStyle name="Текст предупреждения 5 4" xfId="4655"/>
    <cellStyle name="Текст предупреждения 5 4 2" xfId="5678"/>
    <cellStyle name="Текст предупреждения 5 4_1" xfId="6636"/>
    <cellStyle name="Текст предупреждения 5_1" xfId="6633"/>
    <cellStyle name="Текст предупреждения 6" xfId="1214"/>
    <cellStyle name="Текст предупреждения 6 2" xfId="4656"/>
    <cellStyle name="Текст предупреждения 6 2 2" xfId="5679"/>
    <cellStyle name="Текст предупреждения 6 2_1" xfId="6638"/>
    <cellStyle name="Текст предупреждения 6 3" xfId="4657"/>
    <cellStyle name="Текст предупреждения 6 3 2" xfId="5680"/>
    <cellStyle name="Текст предупреждения 6 3_1" xfId="6639"/>
    <cellStyle name="Текст предупреждения 6 4" xfId="4658"/>
    <cellStyle name="Текст предупреждения 6 4 2" xfId="5681"/>
    <cellStyle name="Текст предупреждения 6 4_1" xfId="6640"/>
    <cellStyle name="Текст предупреждения 6_1" xfId="6637"/>
    <cellStyle name="Текст предупреждения 7" xfId="1215"/>
    <cellStyle name="Текст предупреждения 7 2" xfId="4659"/>
    <cellStyle name="Текст предупреждения 7 2 2" xfId="5682"/>
    <cellStyle name="Текст предупреждения 7 2_1" xfId="6642"/>
    <cellStyle name="Текст предупреждения 7 3" xfId="4660"/>
    <cellStyle name="Текст предупреждения 7 3 2" xfId="5683"/>
    <cellStyle name="Текст предупреждения 7 3_1" xfId="6643"/>
    <cellStyle name="Текст предупреждения 7 4" xfId="4661"/>
    <cellStyle name="Текст предупреждения 7 4 2" xfId="5684"/>
    <cellStyle name="Текст предупреждения 7 4_1" xfId="6644"/>
    <cellStyle name="Текст предупреждения 7_1" xfId="6641"/>
    <cellStyle name="Текст предупреждения 8" xfId="1216"/>
    <cellStyle name="Текст предупреждения 8 2" xfId="4662"/>
    <cellStyle name="Текст предупреждения 8 2 2" xfId="5685"/>
    <cellStyle name="Текст предупреждения 8 2_1" xfId="6646"/>
    <cellStyle name="Текст предупреждения 8 3" xfId="4663"/>
    <cellStyle name="Текст предупреждения 8 3 2" xfId="5686"/>
    <cellStyle name="Текст предупреждения 8 3_1" xfId="6647"/>
    <cellStyle name="Текст предупреждения 8 4" xfId="4664"/>
    <cellStyle name="Текст предупреждения 8 4 2" xfId="5687"/>
    <cellStyle name="Текст предупреждения 8 4_1" xfId="6648"/>
    <cellStyle name="Текст предупреждения 8_1" xfId="6645"/>
    <cellStyle name="Текст предупреждения 9" xfId="1217"/>
    <cellStyle name="Текст предупреждения 9 2" xfId="4665"/>
    <cellStyle name="Текст предупреждения 9 2 2" xfId="5688"/>
    <cellStyle name="Текст предупреждения 9 2_1" xfId="6650"/>
    <cellStyle name="Текст предупреждения 9 3" xfId="4666"/>
    <cellStyle name="Текст предупреждения 9 3 2" xfId="5689"/>
    <cellStyle name="Текст предупреждения 9 3_1" xfId="6651"/>
    <cellStyle name="Текст предупреждения 9 4" xfId="4667"/>
    <cellStyle name="Текст предупреждения 9 4 2" xfId="5690"/>
    <cellStyle name="Текст предупреждения 9 4_1" xfId="6652"/>
    <cellStyle name="Текст предупреждения 9_1" xfId="6649"/>
    <cellStyle name="Текстовый" xfId="1218"/>
    <cellStyle name="Текстовый 2" xfId="1219"/>
    <cellStyle name="Текстовый 3" xfId="1220"/>
    <cellStyle name="Текстовый 4" xfId="1221"/>
    <cellStyle name="Текстовый 5" xfId="1222"/>
    <cellStyle name="Текстовый 6" xfId="1223"/>
    <cellStyle name="Текстовый 7" xfId="1224"/>
    <cellStyle name="Текстовый 8" xfId="1225"/>
    <cellStyle name="Текстовый_1" xfId="6653"/>
    <cellStyle name="Тысячи [0]_22гк" xfId="1226"/>
    <cellStyle name="Тысячи_22гк" xfId="1227"/>
    <cellStyle name="УровеньСтолб_1 2" xfId="1228"/>
    <cellStyle name="ФИКСИРОВАННЫЙ" xfId="1229"/>
    <cellStyle name="ФИКСИРОВАННЫЙ 2" xfId="1230"/>
    <cellStyle name="ФИКСИРОВАННЫЙ 3" xfId="1231"/>
    <cellStyle name="ФИКСИРОВАННЫЙ 4" xfId="1232"/>
    <cellStyle name="ФИКСИРОВАННЫЙ 5" xfId="1233"/>
    <cellStyle name="ФИКСИРОВАННЫЙ 6" xfId="1234"/>
    <cellStyle name="ФИКСИРОВАННЫЙ 7" xfId="1235"/>
    <cellStyle name="ФИКСИРОВАННЫЙ 8" xfId="1236"/>
    <cellStyle name="ФИКСИРОВАННЫЙ_1" xfId="6654"/>
    <cellStyle name="Финансовый" xfId="71" builtinId="3"/>
    <cellStyle name="Финансовый [0] 2" xfId="1237"/>
    <cellStyle name="Финансовый [0] 2 2" xfId="5691"/>
    <cellStyle name="Финансовый [0] 2_1" xfId="6655"/>
    <cellStyle name="Финансовый 10" xfId="1238"/>
    <cellStyle name="Финансовый 10 2" xfId="4668"/>
    <cellStyle name="Финансовый 10 2 2" xfId="5693"/>
    <cellStyle name="Финансовый 10 2_1" xfId="6657"/>
    <cellStyle name="Финансовый 10 3" xfId="4669"/>
    <cellStyle name="Финансовый 10 3 2" xfId="5694"/>
    <cellStyle name="Финансовый 10 3_1" xfId="6658"/>
    <cellStyle name="Финансовый 10 4" xfId="5692"/>
    <cellStyle name="Финансовый 10_1" xfId="6656"/>
    <cellStyle name="Финансовый 11" xfId="1239"/>
    <cellStyle name="Финансовый 11 2" xfId="4670"/>
    <cellStyle name="Финансовый 11 2 2" xfId="5696"/>
    <cellStyle name="Финансовый 11 2_1" xfId="6660"/>
    <cellStyle name="Финансовый 11 3" xfId="4671"/>
    <cellStyle name="Финансовый 11 3 2" xfId="5697"/>
    <cellStyle name="Финансовый 11 3_1" xfId="6661"/>
    <cellStyle name="Финансовый 11 4" xfId="4672"/>
    <cellStyle name="Финансовый 11 4 2" xfId="5698"/>
    <cellStyle name="Финансовый 11 4_1" xfId="6662"/>
    <cellStyle name="Финансовый 11 5" xfId="5695"/>
    <cellStyle name="Финансовый 11_1" xfId="6659"/>
    <cellStyle name="Финансовый 12" xfId="1240"/>
    <cellStyle name="Финансовый 12 2" xfId="4673"/>
    <cellStyle name="Финансовый 12 2 2" xfId="5700"/>
    <cellStyle name="Финансовый 12 2_1" xfId="6664"/>
    <cellStyle name="Финансовый 12 3" xfId="4674"/>
    <cellStyle name="Финансовый 12 3 2" xfId="5701"/>
    <cellStyle name="Финансовый 12 3_1" xfId="6665"/>
    <cellStyle name="Финансовый 12 4" xfId="5699"/>
    <cellStyle name="Финансовый 12_1" xfId="6663"/>
    <cellStyle name="Финансовый 13" xfId="1241"/>
    <cellStyle name="Финансовый 13 2" xfId="4675"/>
    <cellStyle name="Финансовый 13 2 2" xfId="5703"/>
    <cellStyle name="Финансовый 13 2_1" xfId="6667"/>
    <cellStyle name="Финансовый 13 3" xfId="5702"/>
    <cellStyle name="Финансовый 13_1" xfId="6666"/>
    <cellStyle name="Финансовый 14" xfId="1242"/>
    <cellStyle name="Финансовый 14 2" xfId="1243"/>
    <cellStyle name="Финансовый 14 2 2" xfId="1244"/>
    <cellStyle name="Финансовый 14 2 2 2" xfId="4676"/>
    <cellStyle name="Финансовый 14 2 2 2 2" xfId="5707"/>
    <cellStyle name="Финансовый 14 2 2 2_1" xfId="6671"/>
    <cellStyle name="Финансовый 14 2 2 3" xfId="5706"/>
    <cellStyle name="Финансовый 14 2 2_1" xfId="6670"/>
    <cellStyle name="Финансовый 14 2 3" xfId="4677"/>
    <cellStyle name="Финансовый 14 2 3 2" xfId="5708"/>
    <cellStyle name="Финансовый 14 2 3_1" xfId="6672"/>
    <cellStyle name="Финансовый 14 2 4" xfId="5705"/>
    <cellStyle name="Финансовый 14 2_1" xfId="6669"/>
    <cellStyle name="Финансовый 14 3" xfId="4678"/>
    <cellStyle name="Финансовый 14 3 2" xfId="5709"/>
    <cellStyle name="Финансовый 14 3_1" xfId="6673"/>
    <cellStyle name="Финансовый 14 4" xfId="4679"/>
    <cellStyle name="Финансовый 14 4 2" xfId="5710"/>
    <cellStyle name="Финансовый 14 4_1" xfId="6674"/>
    <cellStyle name="Финансовый 14 5" xfId="4680"/>
    <cellStyle name="Финансовый 14 5 2" xfId="5711"/>
    <cellStyle name="Финансовый 14 5_1" xfId="6675"/>
    <cellStyle name="Финансовый 14 6" xfId="4681"/>
    <cellStyle name="Финансовый 14 6 2" xfId="5712"/>
    <cellStyle name="Финансовый 14 6_1" xfId="6676"/>
    <cellStyle name="Финансовый 14 7" xfId="4682"/>
    <cellStyle name="Финансовый 14 7 2" xfId="5713"/>
    <cellStyle name="Финансовый 14 7_1" xfId="6677"/>
    <cellStyle name="Финансовый 14 8" xfId="5704"/>
    <cellStyle name="Финансовый 14_1" xfId="6668"/>
    <cellStyle name="Финансовый 15" xfId="4683"/>
    <cellStyle name="Финансовый 15 2" xfId="5714"/>
    <cellStyle name="Финансовый 15_1" xfId="6678"/>
    <cellStyle name="Финансовый 16" xfId="4684"/>
    <cellStyle name="Финансовый 16 2" xfId="5715"/>
    <cellStyle name="Финансовый 16_1" xfId="6679"/>
    <cellStyle name="Финансовый 17" xfId="4685"/>
    <cellStyle name="Финансовый 17 2" xfId="5716"/>
    <cellStyle name="Финансовый 17_1" xfId="6680"/>
    <cellStyle name="Финансовый 18" xfId="4686"/>
    <cellStyle name="Финансовый 18 2" xfId="5717"/>
    <cellStyle name="Финансовый 18_1" xfId="6681"/>
    <cellStyle name="Финансовый 19" xfId="4687"/>
    <cellStyle name="Финансовый 19 2" xfId="5718"/>
    <cellStyle name="Финансовый 19_1" xfId="6682"/>
    <cellStyle name="Финансовый 2" xfId="72"/>
    <cellStyle name="Финансовый 2 10" xfId="5098"/>
    <cellStyle name="Финансовый 2 11" xfId="1245"/>
    <cellStyle name="Финансовый 2 12" xfId="7437"/>
    <cellStyle name="Финансовый 2 13" xfId="7017"/>
    <cellStyle name="Финансовый 2 14" xfId="7439"/>
    <cellStyle name="Финансовый 2 15" xfId="7303"/>
    <cellStyle name="Финансовый 2 16" xfId="7438"/>
    <cellStyle name="Финансовый 2 17" xfId="7289"/>
    <cellStyle name="Финансовый 2 18" xfId="7440"/>
    <cellStyle name="Финансовый 2 19" xfId="6953"/>
    <cellStyle name="Финансовый 2 2" xfId="1246"/>
    <cellStyle name="Финансовый 2 2 2" xfId="1247"/>
    <cellStyle name="Финансовый 2 2 2 2" xfId="4688"/>
    <cellStyle name="Финансовый 2 2 2 2 2" xfId="73"/>
    <cellStyle name="Финансовый 2 2 2 2 2 2" xfId="5722"/>
    <cellStyle name="Финансовый 2 2 2 2 2 3" xfId="4689"/>
    <cellStyle name="Финансовый 2 2 2 2 2_1" xfId="6687"/>
    <cellStyle name="Финансовый 2 2 2 2 3" xfId="4690"/>
    <cellStyle name="Финансовый 2 2 2 2 3 2" xfId="5723"/>
    <cellStyle name="Финансовый 2 2 2 2 3_1" xfId="6688"/>
    <cellStyle name="Финансовый 2 2 2 2 4" xfId="5721"/>
    <cellStyle name="Финансовый 2 2 2 2_1" xfId="6686"/>
    <cellStyle name="Финансовый 2 2 2 3" xfId="4691"/>
    <cellStyle name="Финансовый 2 2 2 3 2" xfId="5724"/>
    <cellStyle name="Финансовый 2 2 2 3_1" xfId="6689"/>
    <cellStyle name="Финансовый 2 2 2 4" xfId="4692"/>
    <cellStyle name="Финансовый 2 2 2 4 2" xfId="5725"/>
    <cellStyle name="Финансовый 2 2 2 4_1" xfId="6690"/>
    <cellStyle name="Финансовый 2 2 2 5" xfId="5720"/>
    <cellStyle name="Финансовый 2 2 2_1" xfId="6685"/>
    <cellStyle name="Финансовый 2 2 3" xfId="1248"/>
    <cellStyle name="Финансовый 2 2 3 2" xfId="4693"/>
    <cellStyle name="Финансовый 2 2 3 2 2" xfId="5727"/>
    <cellStyle name="Финансовый 2 2 3 2_1" xfId="6692"/>
    <cellStyle name="Финансовый 2 2 3 3" xfId="4694"/>
    <cellStyle name="Финансовый 2 2 3 3 2" xfId="5728"/>
    <cellStyle name="Финансовый 2 2 3 3_1" xfId="6693"/>
    <cellStyle name="Финансовый 2 2 3 4" xfId="5726"/>
    <cellStyle name="Финансовый 2 2 3_1" xfId="6691"/>
    <cellStyle name="Финансовый 2 2 4" xfId="4695"/>
    <cellStyle name="Финансовый 2 2 4 2" xfId="5729"/>
    <cellStyle name="Финансовый 2 2 4_1" xfId="6694"/>
    <cellStyle name="Финансовый 2 2 5" xfId="4696"/>
    <cellStyle name="Финансовый 2 2 5 2" xfId="5730"/>
    <cellStyle name="Финансовый 2 2 5_1" xfId="6695"/>
    <cellStyle name="Финансовый 2 2 6" xfId="5719"/>
    <cellStyle name="Финансовый 2 2_1" xfId="6684"/>
    <cellStyle name="Финансовый 2 20" xfId="7441"/>
    <cellStyle name="Финансовый 2 21" xfId="7112"/>
    <cellStyle name="Финансовый 2 22" xfId="7442"/>
    <cellStyle name="Финансовый 2 23" xfId="7151"/>
    <cellStyle name="Финансовый 2 24" xfId="7443"/>
    <cellStyle name="Финансовый 2 25" xfId="7014"/>
    <cellStyle name="Финансовый 2 26" xfId="7444"/>
    <cellStyle name="Финансовый 2 27" xfId="7219"/>
    <cellStyle name="Финансовый 2 28" xfId="7445"/>
    <cellStyle name="Финансовый 2 29" xfId="7175"/>
    <cellStyle name="Финансовый 2 3" xfId="1249"/>
    <cellStyle name="Финансовый 2 3 2" xfId="1250"/>
    <cellStyle name="Финансовый 2 3 2 2" xfId="4697"/>
    <cellStyle name="Финансовый 2 3 2 2 2" xfId="5733"/>
    <cellStyle name="Финансовый 2 3 2 2_1" xfId="6698"/>
    <cellStyle name="Финансовый 2 3 2 3" xfId="5732"/>
    <cellStyle name="Финансовый 2 3 2_1" xfId="6697"/>
    <cellStyle name="Финансовый 2 3 3" xfId="1251"/>
    <cellStyle name="Финансовый 2 3 3 2" xfId="4698"/>
    <cellStyle name="Финансовый 2 3 3 2 2" xfId="5735"/>
    <cellStyle name="Финансовый 2 3 3 2_1" xfId="6700"/>
    <cellStyle name="Финансовый 2 3 3 3" xfId="5734"/>
    <cellStyle name="Финансовый 2 3 3_1" xfId="6699"/>
    <cellStyle name="Финансовый 2 3 4" xfId="4699"/>
    <cellStyle name="Финансовый 2 3 4 2" xfId="5736"/>
    <cellStyle name="Финансовый 2 3 4_1" xfId="6701"/>
    <cellStyle name="Финансовый 2 3 5" xfId="4700"/>
    <cellStyle name="Финансовый 2 3 5 2" xfId="5737"/>
    <cellStyle name="Финансовый 2 3 5_1" xfId="6702"/>
    <cellStyle name="Финансовый 2 3 6" xfId="5731"/>
    <cellStyle name="Финансовый 2 3_1" xfId="6696"/>
    <cellStyle name="Финансовый 2 30" xfId="7446"/>
    <cellStyle name="Финансовый 2 31" xfId="7488"/>
    <cellStyle name="Финансовый 2 32" xfId="7452"/>
    <cellStyle name="Финансовый 2 33" xfId="7489"/>
    <cellStyle name="Финансовый 2 4" xfId="1252"/>
    <cellStyle name="Финансовый 2 4 10" xfId="4701"/>
    <cellStyle name="Финансовый 2 4 10 2" xfId="5739"/>
    <cellStyle name="Финансовый 2 4 10_1" xfId="6704"/>
    <cellStyle name="Финансовый 2 4 11" xfId="4702"/>
    <cellStyle name="Финансовый 2 4 11 2" xfId="5740"/>
    <cellStyle name="Финансовый 2 4 11_1" xfId="6705"/>
    <cellStyle name="Финансовый 2 4 12" xfId="4703"/>
    <cellStyle name="Финансовый 2 4 12 2" xfId="5741"/>
    <cellStyle name="Финансовый 2 4 12_1" xfId="6706"/>
    <cellStyle name="Финансовый 2 4 13" xfId="4704"/>
    <cellStyle name="Финансовый 2 4 13 2" xfId="5742"/>
    <cellStyle name="Финансовый 2 4 13_1" xfId="6707"/>
    <cellStyle name="Финансовый 2 4 14" xfId="4705"/>
    <cellStyle name="Финансовый 2 4 14 2" xfId="5743"/>
    <cellStyle name="Финансовый 2 4 14_1" xfId="6708"/>
    <cellStyle name="Финансовый 2 4 15" xfId="4706"/>
    <cellStyle name="Финансовый 2 4 15 2" xfId="5744"/>
    <cellStyle name="Финансовый 2 4 15_1" xfId="6709"/>
    <cellStyle name="Финансовый 2 4 16" xfId="4707"/>
    <cellStyle name="Финансовый 2 4 16 2" xfId="5745"/>
    <cellStyle name="Финансовый 2 4 16_1" xfId="6710"/>
    <cellStyle name="Финансовый 2 4 17" xfId="4708"/>
    <cellStyle name="Финансовый 2 4 17 2" xfId="5746"/>
    <cellStyle name="Финансовый 2 4 17_1" xfId="6711"/>
    <cellStyle name="Финансовый 2 4 18" xfId="4709"/>
    <cellStyle name="Финансовый 2 4 18 2" xfId="4710"/>
    <cellStyle name="Финансовый 2 4 18 2 2" xfId="5748"/>
    <cellStyle name="Финансовый 2 4 18 2_1" xfId="6713"/>
    <cellStyle name="Финансовый 2 4 18 3" xfId="4711"/>
    <cellStyle name="Финансовый 2 4 18 3 2" xfId="5749"/>
    <cellStyle name="Финансовый 2 4 18 3_1" xfId="6714"/>
    <cellStyle name="Финансовый 2 4 18 4" xfId="5747"/>
    <cellStyle name="Финансовый 2 4 18_1" xfId="6712"/>
    <cellStyle name="Финансовый 2 4 19" xfId="5738"/>
    <cellStyle name="Финансовый 2 4 2" xfId="4712"/>
    <cellStyle name="Финансовый 2 4 2 2" xfId="5750"/>
    <cellStyle name="Финансовый 2 4 2_1" xfId="6715"/>
    <cellStyle name="Финансовый 2 4 3" xfId="4713"/>
    <cellStyle name="Финансовый 2 4 3 2" xfId="5751"/>
    <cellStyle name="Финансовый 2 4 3_1" xfId="6716"/>
    <cellStyle name="Финансовый 2 4 4" xfId="4714"/>
    <cellStyle name="Финансовый 2 4 4 2" xfId="5752"/>
    <cellStyle name="Финансовый 2 4 4_1" xfId="6717"/>
    <cellStyle name="Финансовый 2 4 5" xfId="4715"/>
    <cellStyle name="Финансовый 2 4 5 2" xfId="5753"/>
    <cellStyle name="Финансовый 2 4 5_1" xfId="6718"/>
    <cellStyle name="Финансовый 2 4 6" xfId="4716"/>
    <cellStyle name="Финансовый 2 4 6 2" xfId="5754"/>
    <cellStyle name="Финансовый 2 4 6_1" xfId="6719"/>
    <cellStyle name="Финансовый 2 4 7" xfId="4717"/>
    <cellStyle name="Финансовый 2 4 7 2" xfId="5755"/>
    <cellStyle name="Финансовый 2 4 7_1" xfId="6720"/>
    <cellStyle name="Финансовый 2 4 8" xfId="4718"/>
    <cellStyle name="Финансовый 2 4 8 2" xfId="5756"/>
    <cellStyle name="Финансовый 2 4 8_1" xfId="6721"/>
    <cellStyle name="Финансовый 2 4 9" xfId="4719"/>
    <cellStyle name="Финансовый 2 4 9 2" xfId="5757"/>
    <cellStyle name="Финансовый 2 4 9_1" xfId="6722"/>
    <cellStyle name="Финансовый 2 4_1" xfId="6703"/>
    <cellStyle name="Финансовый 2 5" xfId="1253"/>
    <cellStyle name="Финансовый 2 5 2" xfId="1254"/>
    <cellStyle name="Финансовый 2 5 2 2" xfId="4720"/>
    <cellStyle name="Финансовый 2 5 2 2 2" xfId="5760"/>
    <cellStyle name="Финансовый 2 5 2 2_1" xfId="6725"/>
    <cellStyle name="Финансовый 2 5 2 3" xfId="5759"/>
    <cellStyle name="Финансовый 2 5 2_1" xfId="6724"/>
    <cellStyle name="Финансовый 2 5 3" xfId="4721"/>
    <cellStyle name="Финансовый 2 5 3 2" xfId="5761"/>
    <cellStyle name="Финансовый 2 5 3_1" xfId="6726"/>
    <cellStyle name="Финансовый 2 5 4" xfId="5758"/>
    <cellStyle name="Финансовый 2 5_1" xfId="6723"/>
    <cellStyle name="Финансовый 2 6" xfId="1255"/>
    <cellStyle name="Финансовый 2 6 2" xfId="4722"/>
    <cellStyle name="Финансовый 2 6 2 2" xfId="5763"/>
    <cellStyle name="Финансовый 2 6 2_1" xfId="6728"/>
    <cellStyle name="Финансовый 2 6 3" xfId="5762"/>
    <cellStyle name="Финансовый 2 6_1" xfId="6727"/>
    <cellStyle name="Финансовый 2 7" xfId="4723"/>
    <cellStyle name="Финансовый 2 7 2" xfId="5764"/>
    <cellStyle name="Финансовый 2 7_1" xfId="6729"/>
    <cellStyle name="Финансовый 2 8" xfId="4724"/>
    <cellStyle name="Финансовый 2 8 2" xfId="5765"/>
    <cellStyle name="Финансовый 2 8_1" xfId="6730"/>
    <cellStyle name="Финансовый 2 9" xfId="4725"/>
    <cellStyle name="Финансовый 2 9 2" xfId="5766"/>
    <cellStyle name="Финансовый 2 9_1" xfId="6731"/>
    <cellStyle name="Финансовый 2_1" xfId="6683"/>
    <cellStyle name="Финансовый 20" xfId="4726"/>
    <cellStyle name="Финансовый 20 2" xfId="5767"/>
    <cellStyle name="Финансовый 20_1" xfId="6732"/>
    <cellStyle name="Финансовый 21" xfId="4727"/>
    <cellStyle name="Финансовый 21 2" xfId="5768"/>
    <cellStyle name="Финансовый 21_1" xfId="6733"/>
    <cellStyle name="Финансовый 22" xfId="4728"/>
    <cellStyle name="Финансовый 22 2" xfId="5769"/>
    <cellStyle name="Финансовый 22_1" xfId="6734"/>
    <cellStyle name="Финансовый 23" xfId="4729"/>
    <cellStyle name="Финансовый 23 2" xfId="4730"/>
    <cellStyle name="Финансовый 23 2 2" xfId="5771"/>
    <cellStyle name="Финансовый 23 2_1" xfId="6736"/>
    <cellStyle name="Финансовый 23 3" xfId="5770"/>
    <cellStyle name="Финансовый 23_1" xfId="6735"/>
    <cellStyle name="Финансовый 24" xfId="4731"/>
    <cellStyle name="Финансовый 24 2" xfId="5772"/>
    <cellStyle name="Финансовый 24_1" xfId="6737"/>
    <cellStyle name="Финансовый 25" xfId="4732"/>
    <cellStyle name="Финансовый 25 2" xfId="5773"/>
    <cellStyle name="Финансовый 25_1" xfId="6738"/>
    <cellStyle name="Финансовый 26" xfId="4733"/>
    <cellStyle name="Финансовый 26 2" xfId="5774"/>
    <cellStyle name="Финансовый 26_1" xfId="6739"/>
    <cellStyle name="Финансовый 27" xfId="4734"/>
    <cellStyle name="Финансовый 27 2" xfId="5775"/>
    <cellStyle name="Финансовый 27_1" xfId="6740"/>
    <cellStyle name="Финансовый 28" xfId="4735"/>
    <cellStyle name="Финансовый 28 2" xfId="5776"/>
    <cellStyle name="Финансовый 28_1" xfId="6741"/>
    <cellStyle name="Финансовый 29" xfId="5099"/>
    <cellStyle name="Финансовый 3" xfId="74"/>
    <cellStyle name="Финансовый 3 10" xfId="7448"/>
    <cellStyle name="Финансовый 3 2" xfId="1257"/>
    <cellStyle name="Финансовый 3 2 2" xfId="4736"/>
    <cellStyle name="Финансовый 3 2 2 2" xfId="4737"/>
    <cellStyle name="Финансовый 3 2 2 2 2" xfId="4738"/>
    <cellStyle name="Финансовый 3 2 2 2 2 2" xfId="4739"/>
    <cellStyle name="Финансовый 3 2 2 2 2 2 2" xfId="4740"/>
    <cellStyle name="Финансовый 3 2 2 2 2 2 2 2" xfId="4741"/>
    <cellStyle name="Финансовый 3 2 2 2 2 2 2 2 2" xfId="5783"/>
    <cellStyle name="Финансовый 3 2 2 2 2 2 2 2_1" xfId="6749"/>
    <cellStyle name="Финансовый 3 2 2 2 2 2 2 3" xfId="5782"/>
    <cellStyle name="Финансовый 3 2 2 2 2 2 2_1" xfId="6748"/>
    <cellStyle name="Финансовый 3 2 2 2 2 2 3" xfId="5781"/>
    <cellStyle name="Финансовый 3 2 2 2 2 2_1" xfId="6747"/>
    <cellStyle name="Финансовый 3 2 2 2 2 3" xfId="5780"/>
    <cellStyle name="Финансовый 3 2 2 2 2_1" xfId="6746"/>
    <cellStyle name="Финансовый 3 2 2 2 3" xfId="5779"/>
    <cellStyle name="Финансовый 3 2 2 2_1" xfId="6745"/>
    <cellStyle name="Финансовый 3 2 2 3" xfId="5778"/>
    <cellStyle name="Финансовый 3 2 2_1" xfId="6744"/>
    <cellStyle name="Финансовый 3 2 3" xfId="4742"/>
    <cellStyle name="Финансовый 3 2 3 2" xfId="5784"/>
    <cellStyle name="Финансовый 3 2 3_1" xfId="6750"/>
    <cellStyle name="Финансовый 3 2 4" xfId="4743"/>
    <cellStyle name="Финансовый 3 2 4 2" xfId="5785"/>
    <cellStyle name="Финансовый 3 2 4_1" xfId="6751"/>
    <cellStyle name="Финансовый 3 2 5" xfId="5777"/>
    <cellStyle name="Финансовый 3 2_1" xfId="6743"/>
    <cellStyle name="Финансовый 3 3" xfId="4744"/>
    <cellStyle name="Финансовый 3 3 2" xfId="5786"/>
    <cellStyle name="Финансовый 3 3_1" xfId="6752"/>
    <cellStyle name="Финансовый 3 4" xfId="4745"/>
    <cellStyle name="Финансовый 3 4 2" xfId="5787"/>
    <cellStyle name="Финансовый 3 4_1" xfId="6753"/>
    <cellStyle name="Финансовый 3 5" xfId="4746"/>
    <cellStyle name="Финансовый 3 5 2" xfId="5788"/>
    <cellStyle name="Финансовый 3 5_1" xfId="6754"/>
    <cellStyle name="Финансовый 3 6" xfId="4747"/>
    <cellStyle name="Финансовый 3 6 2" xfId="5789"/>
    <cellStyle name="Финансовый 3 6_1" xfId="6755"/>
    <cellStyle name="Финансовый 3 7" xfId="1256"/>
    <cellStyle name="Финансовый 3 8" xfId="7447"/>
    <cellStyle name="Финансовый 3 9" xfId="7221"/>
    <cellStyle name="Финансовый 3_1" xfId="6742"/>
    <cellStyle name="Финансовый 30" xfId="6000"/>
    <cellStyle name="Финансовый 31" xfId="7196"/>
    <cellStyle name="Финансовый 32" xfId="7465"/>
    <cellStyle name="Финансовый 33" xfId="7347"/>
    <cellStyle name="Финансовый 34" xfId="7495"/>
    <cellStyle name="Финансовый 35" xfId="7362"/>
    <cellStyle name="Финансовый 36" xfId="7517"/>
    <cellStyle name="Финансовый 4" xfId="1258"/>
    <cellStyle name="Финансовый 4 2" xfId="1259"/>
    <cellStyle name="Финансовый 4 2 2" xfId="4748"/>
    <cellStyle name="Финансовый 4 2 2 2" xfId="5792"/>
    <cellStyle name="Финансовый 4 2 2_1" xfId="6758"/>
    <cellStyle name="Финансовый 4 2 3" xfId="4749"/>
    <cellStyle name="Финансовый 4 2 3 2" xfId="5793"/>
    <cellStyle name="Финансовый 4 2 3_1" xfId="6759"/>
    <cellStyle name="Финансовый 4 2 4" xfId="4750"/>
    <cellStyle name="Финансовый 4 2 4 2" xfId="5794"/>
    <cellStyle name="Финансовый 4 2 4_1" xfId="6760"/>
    <cellStyle name="Финансовый 4 2 5" xfId="5791"/>
    <cellStyle name="Финансовый 4 2_1" xfId="6757"/>
    <cellStyle name="Финансовый 4 3" xfId="4751"/>
    <cellStyle name="Финансовый 4 3 2" xfId="5795"/>
    <cellStyle name="Финансовый 4 3_1" xfId="6761"/>
    <cellStyle name="Финансовый 4 4" xfId="4752"/>
    <cellStyle name="Финансовый 4 4 2" xfId="5796"/>
    <cellStyle name="Финансовый 4 4_1" xfId="6762"/>
    <cellStyle name="Финансовый 4 5" xfId="4753"/>
    <cellStyle name="Финансовый 4 5 2" xfId="5797"/>
    <cellStyle name="Финансовый 4 5_1" xfId="6763"/>
    <cellStyle name="Финансовый 4 6" xfId="4754"/>
    <cellStyle name="Финансовый 4 6 2" xfId="5798"/>
    <cellStyle name="Финансовый 4 6_1" xfId="6764"/>
    <cellStyle name="Финансовый 4 7" xfId="4755"/>
    <cellStyle name="Финансовый 4 7 2" xfId="5799"/>
    <cellStyle name="Финансовый 4 7_1" xfId="6765"/>
    <cellStyle name="Финансовый 4 8" xfId="5790"/>
    <cellStyle name="Финансовый 4_1" xfId="6756"/>
    <cellStyle name="Финансовый 5" xfId="75"/>
    <cellStyle name="Финансовый 5 10" xfId="6947"/>
    <cellStyle name="Финансовый 5 2" xfId="76"/>
    <cellStyle name="Финансовый 5 2 10" xfId="6966"/>
    <cellStyle name="Финансовый 5 2 2" xfId="4756"/>
    <cellStyle name="Финансовый 5 2 2 2" xfId="5802"/>
    <cellStyle name="Финансовый 5 2 2_1" xfId="6768"/>
    <cellStyle name="Финансовый 5 2 3" xfId="5801"/>
    <cellStyle name="Финансовый 5 2 4" xfId="1261"/>
    <cellStyle name="Финансовый 5 2 5" xfId="7012"/>
    <cellStyle name="Финансовый 5 2 6" xfId="7002"/>
    <cellStyle name="Финансовый 5 2 7" xfId="6976"/>
    <cellStyle name="Финансовый 5 2 8" xfId="7153"/>
    <cellStyle name="Финансовый 5 2 9" xfId="7209"/>
    <cellStyle name="Финансовый 5 2_1" xfId="6767"/>
    <cellStyle name="Финансовый 5 3" xfId="4757"/>
    <cellStyle name="Финансовый 5 3 2" xfId="5803"/>
    <cellStyle name="Финансовый 5 3_1" xfId="6769"/>
    <cellStyle name="Финансовый 5 4" xfId="4758"/>
    <cellStyle name="Финансовый 5 4 2" xfId="5804"/>
    <cellStyle name="Финансовый 5 4_1" xfId="6770"/>
    <cellStyle name="Финансовый 5 5" xfId="4759"/>
    <cellStyle name="Финансовый 5 5 2" xfId="5805"/>
    <cellStyle name="Финансовый 5 5_1" xfId="6771"/>
    <cellStyle name="Финансовый 5 6" xfId="5800"/>
    <cellStyle name="Финансовый 5 7" xfId="1260"/>
    <cellStyle name="Финансовый 5 8" xfId="7011"/>
    <cellStyle name="Финансовый 5 9" xfId="7167"/>
    <cellStyle name="Финансовый 5_1" xfId="6766"/>
    <cellStyle name="Финансовый 6" xfId="77"/>
    <cellStyle name="Финансовый 6 2" xfId="1262"/>
    <cellStyle name="Финансовый 6 2 2" xfId="4760"/>
    <cellStyle name="Финансовый 6 2 2 2" xfId="5808"/>
    <cellStyle name="Финансовый 6 2 2_1" xfId="6774"/>
    <cellStyle name="Финансовый 6 2 3" xfId="5807"/>
    <cellStyle name="Финансовый 6 2_1" xfId="6773"/>
    <cellStyle name="Финансовый 6 3" xfId="4761"/>
    <cellStyle name="Финансовый 6 3 2" xfId="5809"/>
    <cellStyle name="Финансовый 6 3_1" xfId="6775"/>
    <cellStyle name="Финансовый 6 4" xfId="4762"/>
    <cellStyle name="Финансовый 6 4 2" xfId="5810"/>
    <cellStyle name="Финансовый 6 4_1" xfId="6776"/>
    <cellStyle name="Финансовый 6 5" xfId="5806"/>
    <cellStyle name="Финансовый 6_1" xfId="6772"/>
    <cellStyle name="Финансовый 7" xfId="1263"/>
    <cellStyle name="Финансовый 7 2" xfId="4763"/>
    <cellStyle name="Финансовый 7 2 2" xfId="5812"/>
    <cellStyle name="Финансовый 7 2_1" xfId="6778"/>
    <cellStyle name="Финансовый 7 3" xfId="5811"/>
    <cellStyle name="Финансовый 7_1" xfId="6777"/>
    <cellStyle name="Финансовый 8" xfId="1264"/>
    <cellStyle name="Финансовый 8 2" xfId="4764"/>
    <cellStyle name="Финансовый 8 2 2" xfId="5814"/>
    <cellStyle name="Финансовый 8 2_1" xfId="6780"/>
    <cellStyle name="Финансовый 8 3" xfId="4765"/>
    <cellStyle name="Финансовый 8 3 2" xfId="5815"/>
    <cellStyle name="Финансовый 8 3_1" xfId="6781"/>
    <cellStyle name="Финансовый 8 4" xfId="5813"/>
    <cellStyle name="Финансовый 8_1" xfId="6779"/>
    <cellStyle name="Финансовый 9" xfId="1265"/>
    <cellStyle name="Финансовый 9 2" xfId="4766"/>
    <cellStyle name="Финансовый 9 2 2" xfId="5817"/>
    <cellStyle name="Финансовый 9 2_1" xfId="6783"/>
    <cellStyle name="Финансовый 9 3" xfId="4767"/>
    <cellStyle name="Финансовый 9 3 2" xfId="5818"/>
    <cellStyle name="Финансовый 9 3_1" xfId="6784"/>
    <cellStyle name="Финансовый 9 4" xfId="5816"/>
    <cellStyle name="Финансовый 9_1" xfId="6782"/>
    <cellStyle name="Финансовый_Смета 2000 г." xfId="78"/>
    <cellStyle name="Финансовый_Типовой Расчет РЖД новый" xfId="6982"/>
    <cellStyle name="Формула" xfId="1266"/>
    <cellStyle name="Формула 2" xfId="1267"/>
    <cellStyle name="Формула 2 2" xfId="4768"/>
    <cellStyle name="Формула 2 2 2" xfId="5819"/>
    <cellStyle name="Формула 2 2 3" xfId="7026"/>
    <cellStyle name="Формула 2 2_1" xfId="6787"/>
    <cellStyle name="Формула 2_1" xfId="6786"/>
    <cellStyle name="Формула 3" xfId="1352"/>
    <cellStyle name="Формула 3 2" xfId="5820"/>
    <cellStyle name="Формула 3_1" xfId="6788"/>
    <cellStyle name="Формула_1" xfId="6785"/>
    <cellStyle name="ФормулаВБ" xfId="1268"/>
    <cellStyle name="ФормулаВБ 2" xfId="4769"/>
    <cellStyle name="ФормулаВБ 2 2" xfId="5821"/>
    <cellStyle name="ФормулаВБ 2_1" xfId="6790"/>
    <cellStyle name="ФормулаВБ 3" xfId="4770"/>
    <cellStyle name="ФормулаВБ 3 2" xfId="5822"/>
    <cellStyle name="ФормулаВБ 3_1" xfId="6791"/>
    <cellStyle name="ФормулаВБ_1" xfId="6789"/>
    <cellStyle name="ФормулаНаКонтроль" xfId="1269"/>
    <cellStyle name="ФормулаНаКонтроль 2" xfId="4771"/>
    <cellStyle name="ФормулаНаКонтроль 2 2" xfId="5823"/>
    <cellStyle name="ФормулаНаКонтроль 2_1" xfId="6793"/>
    <cellStyle name="ФормулаНаКонтроль_1" xfId="6792"/>
    <cellStyle name="Хороший 10" xfId="4772"/>
    <cellStyle name="Хороший 10 10" xfId="7503"/>
    <cellStyle name="Хороший 10 2" xfId="4773"/>
    <cellStyle name="Хороший 10 2 2" xfId="5825"/>
    <cellStyle name="Хороший 10 2_1" xfId="6795"/>
    <cellStyle name="Хороший 10 3" xfId="4774"/>
    <cellStyle name="Хороший 10 3 2" xfId="5826"/>
    <cellStyle name="Хороший 10 3_1" xfId="6796"/>
    <cellStyle name="Хороший 10 4" xfId="4775"/>
    <cellStyle name="Хороший 10 4 2" xfId="5827"/>
    <cellStyle name="Хороший 10 4_1" xfId="6797"/>
    <cellStyle name="Хороший 10 5" xfId="5824"/>
    <cellStyle name="Хороший 10 6" xfId="7143"/>
    <cellStyle name="Хороший 10 7" xfId="7467"/>
    <cellStyle name="Хороший 10 8" xfId="7360"/>
    <cellStyle name="Хороший 10 9" xfId="7498"/>
    <cellStyle name="Хороший 10_1" xfId="6794"/>
    <cellStyle name="Хороший 11" xfId="4776"/>
    <cellStyle name="Хороший 11 2" xfId="4777"/>
    <cellStyle name="Хороший 11 2 2" xfId="5829"/>
    <cellStyle name="Хороший 11 2_1" xfId="6799"/>
    <cellStyle name="Хороший 11 3" xfId="4778"/>
    <cellStyle name="Хороший 11 3 2" xfId="5830"/>
    <cellStyle name="Хороший 11 3_1" xfId="6800"/>
    <cellStyle name="Хороший 11 4" xfId="4779"/>
    <cellStyle name="Хороший 11 4 2" xfId="5831"/>
    <cellStyle name="Хороший 11 4_1" xfId="6801"/>
    <cellStyle name="Хороший 11 5" xfId="5828"/>
    <cellStyle name="Хороший 11_1" xfId="6798"/>
    <cellStyle name="Хороший 12" xfId="4780"/>
    <cellStyle name="Хороший 12 2" xfId="4781"/>
    <cellStyle name="Хороший 12 2 2" xfId="5833"/>
    <cellStyle name="Хороший 12 2_1" xfId="6803"/>
    <cellStyle name="Хороший 12 3" xfId="5832"/>
    <cellStyle name="Хороший 12_1" xfId="6802"/>
    <cellStyle name="Хороший 13" xfId="4782"/>
    <cellStyle name="Хороший 13 2" xfId="4783"/>
    <cellStyle name="Хороший 13 2 2" xfId="5835"/>
    <cellStyle name="Хороший 13 2_1" xfId="6805"/>
    <cellStyle name="Хороший 13 3" xfId="5834"/>
    <cellStyle name="Хороший 13_1" xfId="6804"/>
    <cellStyle name="Хороший 14" xfId="4784"/>
    <cellStyle name="Хороший 14 2" xfId="5836"/>
    <cellStyle name="Хороший 14_1" xfId="6806"/>
    <cellStyle name="Хороший 15" xfId="7240"/>
    <cellStyle name="Хороший 16" xfId="7129"/>
    <cellStyle name="Хороший 17" xfId="7018"/>
    <cellStyle name="Хороший 18" xfId="7192"/>
    <cellStyle name="Хороший 19" xfId="7280"/>
    <cellStyle name="Хороший 2" xfId="79"/>
    <cellStyle name="Хороший 2 2" xfId="4785"/>
    <cellStyle name="Хороший 2 2 2" xfId="4786"/>
    <cellStyle name="Хороший 2 2 2 2" xfId="5838"/>
    <cellStyle name="Хороший 2 2 2_1" xfId="6809"/>
    <cellStyle name="Хороший 2 2 3" xfId="5837"/>
    <cellStyle name="Хороший 2 2_1" xfId="6808"/>
    <cellStyle name="Хороший 2 3" xfId="4787"/>
    <cellStyle name="Хороший 2 3 2" xfId="4788"/>
    <cellStyle name="Хороший 2 3 2 2" xfId="5840"/>
    <cellStyle name="Хороший 2 3 2_1" xfId="6811"/>
    <cellStyle name="Хороший 2 3 3" xfId="5839"/>
    <cellStyle name="Хороший 2 3_1" xfId="6810"/>
    <cellStyle name="Хороший 2 4" xfId="4789"/>
    <cellStyle name="Хороший 2 4 2" xfId="5841"/>
    <cellStyle name="Хороший 2 4_1" xfId="6812"/>
    <cellStyle name="Хороший 2 5" xfId="4790"/>
    <cellStyle name="Хороший 2 5 2" xfId="5842"/>
    <cellStyle name="Хороший 2 5_1" xfId="6813"/>
    <cellStyle name="Хороший 2_1" xfId="6807"/>
    <cellStyle name="Хороший 20" xfId="7315"/>
    <cellStyle name="Хороший 21" xfId="7309"/>
    <cellStyle name="Хороший 22" xfId="7466"/>
    <cellStyle name="Хороший 23" xfId="7359"/>
    <cellStyle name="Хороший 24" xfId="7497"/>
    <cellStyle name="Хороший 25" xfId="7502"/>
    <cellStyle name="Хороший 26" xfId="7518"/>
    <cellStyle name="Хороший 3" xfId="1270"/>
    <cellStyle name="Хороший 3 2" xfId="4791"/>
    <cellStyle name="Хороший 3 2 2" xfId="4792"/>
    <cellStyle name="Хороший 3 2 2 2" xfId="5844"/>
    <cellStyle name="Хороший 3 2 2_1" xfId="6816"/>
    <cellStyle name="Хороший 3 2 3" xfId="5843"/>
    <cellStyle name="Хороший 3 2_1" xfId="6815"/>
    <cellStyle name="Хороший 3 3" xfId="4793"/>
    <cellStyle name="Хороший 3 3 2" xfId="5845"/>
    <cellStyle name="Хороший 3 3_1" xfId="6817"/>
    <cellStyle name="Хороший 3 4" xfId="4794"/>
    <cellStyle name="Хороший 3 4 2" xfId="5846"/>
    <cellStyle name="Хороший 3 4_1" xfId="6818"/>
    <cellStyle name="Хороший 3 5" xfId="4795"/>
    <cellStyle name="Хороший 3 5 2" xfId="5847"/>
    <cellStyle name="Хороший 3 5_1" xfId="6819"/>
    <cellStyle name="Хороший 3 6" xfId="4796"/>
    <cellStyle name="Хороший 3 6 2" xfId="5848"/>
    <cellStyle name="Хороший 3 6_1" xfId="6820"/>
    <cellStyle name="Хороший 3_1" xfId="6814"/>
    <cellStyle name="Хороший 4" xfId="1271"/>
    <cellStyle name="Хороший 4 2" xfId="4797"/>
    <cellStyle name="Хороший 4 2 2" xfId="5849"/>
    <cellStyle name="Хороший 4 2_1" xfId="6822"/>
    <cellStyle name="Хороший 4 3" xfId="4798"/>
    <cellStyle name="Хороший 4 3 2" xfId="5850"/>
    <cellStyle name="Хороший 4 3_1" xfId="6823"/>
    <cellStyle name="Хороший 4 4" xfId="4799"/>
    <cellStyle name="Хороший 4 4 2" xfId="5851"/>
    <cellStyle name="Хороший 4 4_1" xfId="6824"/>
    <cellStyle name="Хороший 4 5" xfId="4800"/>
    <cellStyle name="Хороший 4 5 2" xfId="5852"/>
    <cellStyle name="Хороший 4 5_1" xfId="6825"/>
    <cellStyle name="Хороший 4 6" xfId="4801"/>
    <cellStyle name="Хороший 4 6 2" xfId="5853"/>
    <cellStyle name="Хороший 4 6_1" xfId="6826"/>
    <cellStyle name="Хороший 4 7" xfId="4802"/>
    <cellStyle name="Хороший 4 7 2" xfId="5854"/>
    <cellStyle name="Хороший 4 7_1" xfId="6827"/>
    <cellStyle name="Хороший 4_1" xfId="6821"/>
    <cellStyle name="Хороший 5" xfId="1272"/>
    <cellStyle name="Хороший 5 2" xfId="4803"/>
    <cellStyle name="Хороший 5 2 2" xfId="5855"/>
    <cellStyle name="Хороший 5 2_1" xfId="6829"/>
    <cellStyle name="Хороший 5 3" xfId="4804"/>
    <cellStyle name="Хороший 5 3 2" xfId="5856"/>
    <cellStyle name="Хороший 5 3_1" xfId="6830"/>
    <cellStyle name="Хороший 5 4" xfId="4805"/>
    <cellStyle name="Хороший 5 4 2" xfId="5857"/>
    <cellStyle name="Хороший 5 4_1" xfId="6831"/>
    <cellStyle name="Хороший 5 5" xfId="4806"/>
    <cellStyle name="Хороший 5 5 2" xfId="5858"/>
    <cellStyle name="Хороший 5 5_1" xfId="6832"/>
    <cellStyle name="Хороший 5_1" xfId="6828"/>
    <cellStyle name="Хороший 6" xfId="1273"/>
    <cellStyle name="Хороший 6 2" xfId="4807"/>
    <cellStyle name="Хороший 6 2 2" xfId="5859"/>
    <cellStyle name="Хороший 6 2_1" xfId="6834"/>
    <cellStyle name="Хороший 6 3" xfId="4808"/>
    <cellStyle name="Хороший 6 3 2" xfId="5860"/>
    <cellStyle name="Хороший 6 3_1" xfId="6835"/>
    <cellStyle name="Хороший 6 4" xfId="4809"/>
    <cellStyle name="Хороший 6 4 2" xfId="5861"/>
    <cellStyle name="Хороший 6 4_1" xfId="6836"/>
    <cellStyle name="Хороший 6 5" xfId="4810"/>
    <cellStyle name="Хороший 6 5 2" xfId="5862"/>
    <cellStyle name="Хороший 6 5_1" xfId="6837"/>
    <cellStyle name="Хороший 6_1" xfId="6833"/>
    <cellStyle name="Хороший 7" xfId="1274"/>
    <cellStyle name="Хороший 7 2" xfId="4811"/>
    <cellStyle name="Хороший 7 2 2" xfId="5863"/>
    <cellStyle name="Хороший 7 2_1" xfId="6839"/>
    <cellStyle name="Хороший 7 3" xfId="4812"/>
    <cellStyle name="Хороший 7 3 2" xfId="5864"/>
    <cellStyle name="Хороший 7 3_1" xfId="6840"/>
    <cellStyle name="Хороший 7 4" xfId="4813"/>
    <cellStyle name="Хороший 7 4 2" xfId="5865"/>
    <cellStyle name="Хороший 7 4_1" xfId="6841"/>
    <cellStyle name="Хороший 7 5" xfId="4814"/>
    <cellStyle name="Хороший 7 5 2" xfId="5866"/>
    <cellStyle name="Хороший 7 5_1" xfId="6842"/>
    <cellStyle name="Хороший 7_1" xfId="6838"/>
    <cellStyle name="Хороший 8" xfId="1275"/>
    <cellStyle name="Хороший 8 2" xfId="4815"/>
    <cellStyle name="Хороший 8 2 2" xfId="5867"/>
    <cellStyle name="Хороший 8 2_1" xfId="6844"/>
    <cellStyle name="Хороший 8 3" xfId="4816"/>
    <cellStyle name="Хороший 8 3 2" xfId="5868"/>
    <cellStyle name="Хороший 8 3_1" xfId="6845"/>
    <cellStyle name="Хороший 8 4" xfId="4817"/>
    <cellStyle name="Хороший 8 4 2" xfId="5869"/>
    <cellStyle name="Хороший 8 4_1" xfId="6846"/>
    <cellStyle name="Хороший 8 5" xfId="4818"/>
    <cellStyle name="Хороший 8 5 2" xfId="5870"/>
    <cellStyle name="Хороший 8 5_1" xfId="6847"/>
    <cellStyle name="Хороший 8_1" xfId="6843"/>
    <cellStyle name="Хороший 9" xfId="1276"/>
    <cellStyle name="Хороший 9 2" xfId="4819"/>
    <cellStyle name="Хороший 9 2 2" xfId="5871"/>
    <cellStyle name="Хороший 9 2_1" xfId="6849"/>
    <cellStyle name="Хороший 9 3" xfId="4820"/>
    <cellStyle name="Хороший 9 3 2" xfId="5872"/>
    <cellStyle name="Хороший 9 3_1" xfId="6850"/>
    <cellStyle name="Хороший 9 4" xfId="4821"/>
    <cellStyle name="Хороший 9 4 2" xfId="5873"/>
    <cellStyle name="Хороший 9 4_1" xfId="6851"/>
    <cellStyle name="Хороший 9 5" xfId="4822"/>
    <cellStyle name="Хороший 9 5 2" xfId="5874"/>
    <cellStyle name="Хороший 9 5_1" xfId="6852"/>
    <cellStyle name="Хороший 9_1" xfId="6848"/>
    <cellStyle name="Цифры по центру с десятыми" xfId="1277"/>
    <cellStyle name="Цифры по центру с десятыми 2" xfId="4823"/>
    <cellStyle name="Цифры по центру с десятыми 2 2" xfId="5875"/>
    <cellStyle name="Цифры по центру с десятыми 2_1" xfId="6854"/>
    <cellStyle name="Цифры по центру с десятыми_1" xfId="6853"/>
    <cellStyle name="Џђћ–…ќ’ќ›‰" xfId="1278"/>
    <cellStyle name="Џђћ–…ќ’ќ›‰ 10" xfId="4824"/>
    <cellStyle name="Џђћ–…ќ’ќ›‰ 10 2" xfId="5876"/>
    <cellStyle name="Џђћ–…ќ’ќ›‰ 10_1" xfId="6856"/>
    <cellStyle name="Џђћ–…ќ’ќ›‰ 2" xfId="4825"/>
    <cellStyle name="Џђћ–…ќ’ќ›‰ 2 2" xfId="4826"/>
    <cellStyle name="Џђћ–…ќ’ќ›‰ 2 2 2" xfId="5878"/>
    <cellStyle name="Џђћ–…ќ’ќ›‰ 2 2_1" xfId="6858"/>
    <cellStyle name="Џђћ–…ќ’ќ›‰ 2 3" xfId="5877"/>
    <cellStyle name="Џђћ–…ќ’ќ›‰ 2_1" xfId="6857"/>
    <cellStyle name="ЏђЋ–…Ќ’Ќ›‰ 3" xfId="4827"/>
    <cellStyle name="ЏђЋ–…Ќ’Ќ›‰ 3 2" xfId="5879"/>
    <cellStyle name="ЏђЋ–…Ќ’Ќ›‰ 3_1" xfId="6859"/>
    <cellStyle name="ЏђЋ–…Ќ’Ќ›‰ 4" xfId="4828"/>
    <cellStyle name="ЏђЋ–…Ќ’Ќ›‰ 4 2" xfId="5880"/>
    <cellStyle name="ЏђЋ–…Ќ’Ќ›‰ 4_1" xfId="6860"/>
    <cellStyle name="ЏђЋ–…Ќ’Ќ›‰ 5" xfId="4829"/>
    <cellStyle name="ЏђЋ–…Ќ’Ќ›‰ 5 2" xfId="5881"/>
    <cellStyle name="ЏђЋ–…Ќ’Ќ›‰ 5_1" xfId="6861"/>
    <cellStyle name="ЏђЋ–…Ќ’Ќ›‰ 6" xfId="4830"/>
    <cellStyle name="ЏђЋ–…Ќ’Ќ›‰ 6 2" xfId="5882"/>
    <cellStyle name="ЏђЋ–…Ќ’Ќ›‰ 6_1" xfId="6862"/>
    <cellStyle name="ЏђЋ–…Ќ’Ќ›‰ 7" xfId="4831"/>
    <cellStyle name="ЏђЋ–…Ќ’Ќ›‰ 7 2" xfId="5883"/>
    <cellStyle name="ЏђЋ–…Ќ’Ќ›‰ 7_1" xfId="6863"/>
    <cellStyle name="ЏђЋ–…Ќ’Ќ›‰ 8" xfId="4832"/>
    <cellStyle name="ЏђЋ–…Ќ’Ќ›‰ 8 2" xfId="5884"/>
    <cellStyle name="ЏђЋ–…Ќ’Ќ›‰ 8_1" xfId="6864"/>
    <cellStyle name="Џђћ–…ќ’ќ›‰ 9" xfId="4833"/>
    <cellStyle name="Џђћ–…ќ’ќ›‰ 9 2" xfId="5885"/>
    <cellStyle name="Џђћ–…ќ’ќ›‰ 9_1" xfId="6865"/>
    <cellStyle name="Џђћ–…ќ’ќ›‰_1" xfId="6855"/>
    <cellStyle name="Шапка таблицы" xfId="1279"/>
    <cellStyle name="Шапка таблицы 2" xfId="4834"/>
    <cellStyle name="Шапка таблицы 2 2" xfId="5886"/>
    <cellStyle name="Шапка таблицы 2_1" xfId="6867"/>
    <cellStyle name="Шапка таблицы_1" xfId="6866"/>
    <cellStyle name="㼿" xfId="1280"/>
    <cellStyle name="㼿 2" xfId="4836"/>
    <cellStyle name="㼿 2 2" xfId="4837"/>
    <cellStyle name="㼿 2 2 2" xfId="5889"/>
    <cellStyle name="㼿 2 2_1" xfId="6870"/>
    <cellStyle name="㼿 2 3" xfId="4838"/>
    <cellStyle name="㼿 2 3 2" xfId="5890"/>
    <cellStyle name="㼿 2 3_1" xfId="6871"/>
    <cellStyle name="㼿 2 4" xfId="5888"/>
    <cellStyle name="㼿 2_1" xfId="6869"/>
    <cellStyle name="㼿 3" xfId="4839"/>
    <cellStyle name="㼿 3 2" xfId="5891"/>
    <cellStyle name="㼿 3_1" xfId="6872"/>
    <cellStyle name="㼿 4" xfId="5887"/>
    <cellStyle name="㼿?" xfId="1281"/>
    <cellStyle name="㼿? 2" xfId="1282"/>
    <cellStyle name="㼿? 2 2" xfId="4840"/>
    <cellStyle name="㼿? 2 2 2" xfId="5894"/>
    <cellStyle name="㼿? 2 2_1" xfId="6875"/>
    <cellStyle name="㼿? 2 3" xfId="4841"/>
    <cellStyle name="㼿? 2 3 2" xfId="5895"/>
    <cellStyle name="㼿? 2 3_1" xfId="6876"/>
    <cellStyle name="㼿? 2 4" xfId="4842"/>
    <cellStyle name="㼿? 2 4 2" xfId="5896"/>
    <cellStyle name="㼿? 2 4_1" xfId="6877"/>
    <cellStyle name="㼿? 2 5" xfId="4843"/>
    <cellStyle name="㼿? 2 5 2" xfId="5897"/>
    <cellStyle name="㼿? 2 5_1" xfId="6878"/>
    <cellStyle name="㼿? 2 6" xfId="5893"/>
    <cellStyle name="㼿? 2_1" xfId="6874"/>
    <cellStyle name="㼿? 3" xfId="4844"/>
    <cellStyle name="㼿? 3 2" xfId="5898"/>
    <cellStyle name="㼿? 3_1" xfId="6879"/>
    <cellStyle name="㼿? 4" xfId="4845"/>
    <cellStyle name="㼿? 4 2" xfId="5899"/>
    <cellStyle name="㼿? 4_1" xfId="6880"/>
    <cellStyle name="㼿? 5" xfId="5892"/>
    <cellStyle name="㼿?_1" xfId="6873"/>
    <cellStyle name="㼿_1" xfId="6868"/>
    <cellStyle name="㼿_Пр1 Корректировки ПРi" xfId="5088"/>
    <cellStyle name="㼿_Пр1 Корректировки ПРi 2" xfId="5973"/>
    <cellStyle name="㼿_Пр1 Корректировки ПРi_1" xfId="6881"/>
    <cellStyle name="㼿_Расчет индексация" xfId="4835"/>
    <cellStyle name="㼿_Расчет индексация 2" xfId="5974"/>
    <cellStyle name="㼿_Расчет индексация_1" xfId="6882"/>
    <cellStyle name="㼿㼿" xfId="1283"/>
    <cellStyle name="㼿㼿 2" xfId="1284"/>
    <cellStyle name="㼿㼿 2 2" xfId="4846"/>
    <cellStyle name="㼿㼿 2 2 2" xfId="5902"/>
    <cellStyle name="㼿㼿 2 2_1" xfId="6885"/>
    <cellStyle name="㼿㼿 2 3" xfId="5901"/>
    <cellStyle name="㼿㼿 2_1" xfId="6884"/>
    <cellStyle name="㼿㼿 3" xfId="4847"/>
    <cellStyle name="㼿㼿 3 2" xfId="4848"/>
    <cellStyle name="㼿㼿 3 2 2" xfId="5904"/>
    <cellStyle name="㼿㼿 3 2_1" xfId="6887"/>
    <cellStyle name="㼿㼿 3 3" xfId="5903"/>
    <cellStyle name="㼿㼿 3_1" xfId="6886"/>
    <cellStyle name="㼿㼿 4" xfId="4849"/>
    <cellStyle name="㼿㼿 4 2" xfId="5905"/>
    <cellStyle name="㼿㼿 4_1" xfId="6888"/>
    <cellStyle name="㼿㼿 5" xfId="5900"/>
    <cellStyle name="㼿㼿?" xfId="1285"/>
    <cellStyle name="㼿㼿? 2" xfId="1286"/>
    <cellStyle name="㼿㼿? 2 2" xfId="4850"/>
    <cellStyle name="㼿㼿? 2 2 2" xfId="4851"/>
    <cellStyle name="㼿㼿? 2 2 2 2" xfId="5909"/>
    <cellStyle name="㼿㼿? 2 2 2_1" xfId="6892"/>
    <cellStyle name="㼿㼿? 2 2 3" xfId="4852"/>
    <cellStyle name="㼿㼿? 2 2 3 2" xfId="5910"/>
    <cellStyle name="㼿㼿? 2 2 3_1" xfId="6893"/>
    <cellStyle name="㼿㼿? 2 2 4" xfId="5908"/>
    <cellStyle name="㼿㼿? 2 2_1" xfId="6891"/>
    <cellStyle name="㼿㼿? 2 3" xfId="4853"/>
    <cellStyle name="㼿㼿? 2 3 2" xfId="5911"/>
    <cellStyle name="㼿㼿? 2 3_1" xfId="6894"/>
    <cellStyle name="㼿㼿? 2 4" xfId="4854"/>
    <cellStyle name="㼿㼿? 2 4 2" xfId="5912"/>
    <cellStyle name="㼿㼿? 2 4_1" xfId="6895"/>
    <cellStyle name="㼿㼿? 2 5" xfId="5907"/>
    <cellStyle name="㼿㼿? 2_1" xfId="6890"/>
    <cellStyle name="㼿㼿? 3" xfId="4855"/>
    <cellStyle name="㼿㼿? 3 2" xfId="4856"/>
    <cellStyle name="㼿㼿? 3 2 2" xfId="5914"/>
    <cellStyle name="㼿㼿? 3 2_1" xfId="6897"/>
    <cellStyle name="㼿㼿? 3 3" xfId="4857"/>
    <cellStyle name="㼿㼿? 3 3 2" xfId="5915"/>
    <cellStyle name="㼿㼿? 3 3_1" xfId="6898"/>
    <cellStyle name="㼿㼿? 3 4" xfId="5913"/>
    <cellStyle name="㼿㼿? 3_1" xfId="6896"/>
    <cellStyle name="㼿㼿? 4" xfId="4858"/>
    <cellStyle name="㼿㼿? 4 2" xfId="5916"/>
    <cellStyle name="㼿㼿? 4_1" xfId="6899"/>
    <cellStyle name="㼿㼿? 5" xfId="4859"/>
    <cellStyle name="㼿㼿? 5 2" xfId="5917"/>
    <cellStyle name="㼿㼿? 5_1" xfId="6900"/>
    <cellStyle name="㼿㼿? 6" xfId="4860"/>
    <cellStyle name="㼿㼿? 6 2" xfId="5918"/>
    <cellStyle name="㼿㼿? 6_1" xfId="6901"/>
    <cellStyle name="㼿㼿? 7" xfId="5906"/>
    <cellStyle name="㼿㼿?_1" xfId="6889"/>
    <cellStyle name="㼿㼿_1" xfId="6883"/>
    <cellStyle name="㼿㼿㼿" xfId="1287"/>
    <cellStyle name="㼿㼿㼿 2" xfId="1288"/>
    <cellStyle name="㼿㼿㼿 2 2" xfId="4861"/>
    <cellStyle name="㼿㼿㼿 2 2 2" xfId="5921"/>
    <cellStyle name="㼿㼿㼿 2 2_1" xfId="6904"/>
    <cellStyle name="㼿㼿㼿 2 3" xfId="5920"/>
    <cellStyle name="㼿㼿㼿 2_1" xfId="6903"/>
    <cellStyle name="㼿㼿㼿 3" xfId="4862"/>
    <cellStyle name="㼿㼿㼿 3 2" xfId="5922"/>
    <cellStyle name="㼿㼿㼿 3_1" xfId="6905"/>
    <cellStyle name="㼿㼿㼿 4" xfId="4863"/>
    <cellStyle name="㼿㼿㼿 4 2" xfId="5923"/>
    <cellStyle name="㼿㼿㼿 4_1" xfId="6906"/>
    <cellStyle name="㼿㼿㼿 5" xfId="5919"/>
    <cellStyle name="㼿㼿㼿?" xfId="1289"/>
    <cellStyle name="㼿㼿㼿? 2" xfId="1290"/>
    <cellStyle name="㼿㼿㼿? 2 2" xfId="1291"/>
    <cellStyle name="㼿㼿㼿? 2 2 2" xfId="1292"/>
    <cellStyle name="㼿㼿㼿? 2 2 2 2" xfId="5927"/>
    <cellStyle name="㼿㼿㼿? 2 2 2_1" xfId="6910"/>
    <cellStyle name="㼿㼿㼿? 2 2 3" xfId="1293"/>
    <cellStyle name="㼿㼿㼿? 2 2 3 2" xfId="5928"/>
    <cellStyle name="㼿㼿㼿? 2 2 3_1" xfId="6911"/>
    <cellStyle name="㼿㼿㼿? 2 2 4" xfId="1294"/>
    <cellStyle name="㼿㼿㼿? 2 2 4 2" xfId="5929"/>
    <cellStyle name="㼿㼿㼿? 2 2 4_1" xfId="6912"/>
    <cellStyle name="㼿㼿㼿? 2 2 5" xfId="5926"/>
    <cellStyle name="㼿㼿㼿? 2 2_1" xfId="6909"/>
    <cellStyle name="㼿㼿㼿? 2 3" xfId="1295"/>
    <cellStyle name="㼿㼿㼿? 2 3 2" xfId="5930"/>
    <cellStyle name="㼿㼿㼿? 2 3_1" xfId="6913"/>
    <cellStyle name="㼿㼿㼿? 2 4" xfId="1296"/>
    <cellStyle name="㼿㼿㼿? 2 4 2" xfId="5931"/>
    <cellStyle name="㼿㼿㼿? 2 4_1" xfId="6914"/>
    <cellStyle name="㼿㼿㼿? 2 5" xfId="1297"/>
    <cellStyle name="㼿㼿㼿? 2 5 2" xfId="1298"/>
    <cellStyle name="㼿㼿㼿? 2 5 2 2" xfId="5933"/>
    <cellStyle name="㼿㼿㼿? 2 5 2_1" xfId="6916"/>
    <cellStyle name="㼿㼿㼿? 2 5 3" xfId="5932"/>
    <cellStyle name="㼿㼿㼿? 2 5_1" xfId="6915"/>
    <cellStyle name="㼿㼿㼿? 2 6" xfId="5925"/>
    <cellStyle name="㼿㼿㼿? 2_1" xfId="6908"/>
    <cellStyle name="㼿㼿㼿? 3" xfId="1299"/>
    <cellStyle name="㼿㼿㼿? 3 2" xfId="1300"/>
    <cellStyle name="㼿㼿㼿? 3 2 2" xfId="4864"/>
    <cellStyle name="㼿㼿㼿? 3 2 2 2" xfId="5936"/>
    <cellStyle name="㼿㼿㼿? 3 2 2_1" xfId="6919"/>
    <cellStyle name="㼿㼿㼿? 3 2 3" xfId="5935"/>
    <cellStyle name="㼿㼿㼿? 3 2_1" xfId="6918"/>
    <cellStyle name="㼿㼿㼿? 3 3" xfId="4865"/>
    <cellStyle name="㼿㼿㼿? 3 3 2" xfId="5937"/>
    <cellStyle name="㼿㼿㼿? 3 3_1" xfId="6920"/>
    <cellStyle name="㼿㼿㼿? 3 4" xfId="5934"/>
    <cellStyle name="㼿㼿㼿? 3_1" xfId="6917"/>
    <cellStyle name="㼿㼿㼿? 4" xfId="1301"/>
    <cellStyle name="㼿㼿㼿? 4 2" xfId="1302"/>
    <cellStyle name="㼿㼿㼿? 4 2 2" xfId="5939"/>
    <cellStyle name="㼿㼿㼿? 4 2_1" xfId="6922"/>
    <cellStyle name="㼿㼿㼿? 4 3" xfId="4866"/>
    <cellStyle name="㼿㼿㼿? 4 3 2" xfId="5940"/>
    <cellStyle name="㼿㼿㼿? 4 3_1" xfId="6923"/>
    <cellStyle name="㼿㼿㼿? 4 4" xfId="5938"/>
    <cellStyle name="㼿㼿㼿? 4_1" xfId="6921"/>
    <cellStyle name="㼿㼿㼿? 5" xfId="1303"/>
    <cellStyle name="㼿㼿㼿? 5 2" xfId="1304"/>
    <cellStyle name="㼿㼿㼿? 5 2 2" xfId="5942"/>
    <cellStyle name="㼿㼿㼿? 5 2_1" xfId="6925"/>
    <cellStyle name="㼿㼿㼿? 5 3" xfId="5941"/>
    <cellStyle name="㼿㼿㼿? 5_1" xfId="6924"/>
    <cellStyle name="㼿㼿㼿? 6" xfId="1305"/>
    <cellStyle name="㼿㼿㼿? 6 2" xfId="5943"/>
    <cellStyle name="㼿㼿㼿? 6_1" xfId="6926"/>
    <cellStyle name="㼿㼿㼿? 7" xfId="5924"/>
    <cellStyle name="㼿㼿㼿?_1" xfId="6907"/>
    <cellStyle name="㼿㼿㼿_1" xfId="6902"/>
    <cellStyle name="㼿㼿㼿㼿" xfId="1306"/>
    <cellStyle name="㼿㼿㼿㼿 2" xfId="4867"/>
    <cellStyle name="㼿㼿㼿㼿 2 2" xfId="5945"/>
    <cellStyle name="㼿㼿㼿㼿 2_1" xfId="6928"/>
    <cellStyle name="㼿㼿㼿㼿 3" xfId="5944"/>
    <cellStyle name="㼿㼿㼿㼿?" xfId="1307"/>
    <cellStyle name="㼿㼿㼿㼿? 2" xfId="4868"/>
    <cellStyle name="㼿㼿㼿㼿? 2 2" xfId="4869"/>
    <cellStyle name="㼿㼿㼿㼿? 2 2 2" xfId="5948"/>
    <cellStyle name="㼿㼿㼿㼿? 2 2_1" xfId="6931"/>
    <cellStyle name="㼿㼿㼿㼿? 2 3" xfId="4870"/>
    <cellStyle name="㼿㼿㼿㼿? 2 3 2" xfId="5949"/>
    <cellStyle name="㼿㼿㼿㼿? 2 3_1" xfId="6932"/>
    <cellStyle name="㼿㼿㼿㼿? 2 4" xfId="5947"/>
    <cellStyle name="㼿㼿㼿㼿? 2_1" xfId="6930"/>
    <cellStyle name="㼿㼿㼿㼿? 3" xfId="4871"/>
    <cellStyle name="㼿㼿㼿㼿? 3 2" xfId="5950"/>
    <cellStyle name="㼿㼿㼿㼿? 3_1" xfId="6933"/>
    <cellStyle name="㼿㼿㼿㼿? 4" xfId="5946"/>
    <cellStyle name="㼿㼿㼿㼿?_1" xfId="6929"/>
    <cellStyle name="㼿㼿㼿㼿_1" xfId="6927"/>
    <cellStyle name="㼿㼿㼿㼿㼿" xfId="1308"/>
    <cellStyle name="㼿㼿㼿㼿㼿 2" xfId="4872"/>
    <cellStyle name="㼿㼿㼿㼿㼿 2 2" xfId="5952"/>
    <cellStyle name="㼿㼿㼿㼿㼿 2_1" xfId="6935"/>
    <cellStyle name="㼿㼿㼿㼿㼿 3" xfId="5951"/>
    <cellStyle name="㼿㼿㼿㼿㼿?" xfId="4873"/>
    <cellStyle name="㼿㼿㼿㼿㼿? 2" xfId="4874"/>
    <cellStyle name="㼿㼿㼿㼿㼿? 2 2" xfId="5954"/>
    <cellStyle name="㼿㼿㼿㼿㼿? 2_1" xfId="6937"/>
    <cellStyle name="㼿㼿㼿㼿㼿? 3" xfId="5953"/>
    <cellStyle name="㼿㼿㼿㼿㼿?_1" xfId="6936"/>
    <cellStyle name="㼿㼿㼿㼿㼿_1" xfId="6934"/>
    <cellStyle name="㼿㼿㼿㼿㼿㼿" xfId="4875"/>
    <cellStyle name="㼿㼿㼿㼿㼿㼿 2" xfId="5955"/>
    <cellStyle name="㼿㼿㼿㼿㼿㼿?" xfId="4876"/>
    <cellStyle name="㼿㼿㼿㼿㼿㼿? 2" xfId="5956"/>
    <cellStyle name="㼿㼿㼿㼿㼿㼿?_1" xfId="6939"/>
    <cellStyle name="㼿㼿㼿㼿㼿㼿_1" xfId="6938"/>
    <cellStyle name="㼿㼿㼿㼿㼿㼿㼿" xfId="4877"/>
    <cellStyle name="㼿㼿㼿㼿㼿㼿㼿 2" xfId="5957"/>
    <cellStyle name="㼿㼿㼿㼿㼿㼿㼿_1" xfId="6940"/>
    <cellStyle name="㼿㼿㼿㼿㼿㼿㼿㼿" xfId="4878"/>
    <cellStyle name="㼿㼿㼿㼿㼿㼿㼿㼿 2" xfId="5958"/>
    <cellStyle name="㼿㼿㼿㼿㼿㼿㼿㼿_1" xfId="6941"/>
    <cellStyle name="㼿㼿㼿㼿㼿㼿㼿㼿㼿" xfId="4879"/>
    <cellStyle name="㼿㼿㼿㼿㼿㼿㼿㼿㼿 2" xfId="5959"/>
    <cellStyle name="㼿㼿㼿㼿㼿㼿㼿㼿㼿?" xfId="4880"/>
    <cellStyle name="㼿㼿㼿㼿㼿㼿㼿㼿㼿? 2" xfId="5960"/>
    <cellStyle name="㼿㼿㼿㼿㼿㼿㼿㼿㼿?_1" xfId="6943"/>
    <cellStyle name="㼿㼿㼿㼿㼿㼿㼿㼿㼿_1" xfId="6942"/>
    <cellStyle name="㼿㼿㼿㼿㼿㼿㼿㼿㼿㼿" xfId="4881"/>
    <cellStyle name="㼿㼿㼿㼿㼿㼿㼿㼿㼿㼿 2" xfId="5961"/>
    <cellStyle name="㼿㼿㼿㼿㼿㼿㼿㼿㼿㼿_1" xfId="6944"/>
    <cellStyle name="㼿㼿㼿㼿㼿㼿㼿㼿㼿㼿㼿㼿㼿㼿㼿㼿㼿㼿㼿㼿㼿㼿㼿㼿㼿㼿㼿㼿㼿" xfId="4882"/>
    <cellStyle name="㼿㼿㼿㼿㼿㼿㼿㼿㼿㼿㼿㼿㼿㼿㼿㼿㼿㼿㼿㼿㼿㼿㼿㼿㼿㼿㼿㼿㼿 2" xfId="5962"/>
    <cellStyle name="㼿㼿㼿㼿㼿㼿㼿㼿㼿㼿㼿㼿㼿㼿㼿㼿㼿㼿㼿㼿㼿㼿㼿㼿㼿㼿㼿㼿㼿_1" xfId="694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63" t="s">
        <v>233</v>
      </c>
      <c r="B1" s="364"/>
      <c r="C1" s="364"/>
      <c r="D1" s="364"/>
      <c r="E1" s="364"/>
      <c r="F1" s="364"/>
      <c r="G1" s="364"/>
    </row>
    <row r="2" spans="1:8" ht="16.5" thickBot="1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65" t="s">
        <v>318</v>
      </c>
      <c r="B72" s="365"/>
      <c r="C72" s="365"/>
      <c r="D72" s="365"/>
      <c r="E72" s="365"/>
      <c r="F72" s="365"/>
      <c r="G72" s="365"/>
    </row>
    <row r="73" spans="1:8" ht="15">
      <c r="A73" s="365"/>
      <c r="B73" s="365"/>
      <c r="C73" s="365"/>
      <c r="D73" s="365"/>
      <c r="E73" s="365"/>
      <c r="F73" s="365"/>
      <c r="G73" s="365"/>
    </row>
    <row r="74" spans="1:8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330</v>
      </c>
      <c r="B112" s="146"/>
      <c r="C112" s="147"/>
      <c r="D112" s="147"/>
      <c r="E112" s="147"/>
      <c r="F112" s="147"/>
      <c r="G112" s="144"/>
    </row>
    <row r="113" spans="1:12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339</v>
      </c>
      <c r="B118" s="146"/>
      <c r="C118" s="147"/>
      <c r="D118" s="147"/>
      <c r="E118" s="147"/>
      <c r="F118" s="147"/>
      <c r="G118" s="144"/>
    </row>
    <row r="119" spans="1:12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65" t="s">
        <v>344</v>
      </c>
      <c r="B122" s="365"/>
      <c r="C122" s="365"/>
      <c r="D122" s="365"/>
      <c r="E122" s="365"/>
      <c r="F122" s="365"/>
      <c r="G122" s="365"/>
      <c r="H122" s="110"/>
      <c r="I122" s="110"/>
      <c r="J122" s="110"/>
      <c r="K122" s="110"/>
      <c r="L122" s="110"/>
    </row>
    <row r="123" spans="1:12">
      <c r="A123" s="365"/>
      <c r="B123" s="365"/>
      <c r="C123" s="365"/>
      <c r="D123" s="365"/>
      <c r="E123" s="365"/>
      <c r="F123" s="365"/>
      <c r="G123" s="365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66" t="s">
        <v>399</v>
      </c>
      <c r="I198" s="152"/>
    </row>
    <row r="199" spans="1:9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66"/>
      <c r="I199" s="152"/>
    </row>
    <row r="200" spans="1:9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67" t="s">
        <v>403</v>
      </c>
      <c r="I204" s="152"/>
    </row>
    <row r="205" spans="1:9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67"/>
      <c r="I205" s="152"/>
    </row>
    <row r="206" spans="1:9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67"/>
      <c r="I206" s="152"/>
    </row>
    <row r="207" spans="1:9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67"/>
      <c r="I207" s="213"/>
    </row>
    <row r="208" spans="1:9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2" t="s">
        <v>464</v>
      </c>
      <c r="I286" s="152"/>
    </row>
    <row r="287" spans="1:9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2"/>
      <c r="I287" s="152"/>
    </row>
    <row r="288" spans="1:9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2"/>
      <c r="I288" s="152"/>
    </row>
    <row r="289" spans="1:9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2"/>
      <c r="I289" s="152"/>
    </row>
    <row r="290" spans="1:9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2"/>
      <c r="I290" s="152"/>
    </row>
    <row r="291" spans="1:9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2"/>
      <c r="I291" s="152"/>
    </row>
    <row r="292" spans="1:9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63"/>
  <sheetViews>
    <sheetView tabSelected="1" zoomScale="66" zoomScaleNormal="66" zoomScaleSheetLayoutView="80" workbookViewId="0">
      <pane xSplit="3" ySplit="15" topLeftCell="D361" activePane="bottomRight" state="frozen"/>
      <selection pane="topRight" activeCell="D1" sqref="D1"/>
      <selection pane="bottomLeft" activeCell="A16" sqref="A16"/>
      <selection pane="bottomRight" activeCell="K389" sqref="K389"/>
    </sheetView>
  </sheetViews>
  <sheetFormatPr defaultColWidth="10.28515625" defaultRowHeight="15.75"/>
  <cols>
    <col min="1" max="1" width="10.140625" style="294" customWidth="1"/>
    <col min="2" max="2" width="85.28515625" style="288" customWidth="1"/>
    <col min="3" max="3" width="14.5703125" style="289" customWidth="1"/>
    <col min="4" max="5" width="12.28515625" style="289" customWidth="1"/>
    <col min="6" max="6" width="11.42578125" style="289" customWidth="1"/>
    <col min="7" max="7" width="19.42578125" style="290" customWidth="1"/>
    <col min="8" max="8" width="15.28515625" style="290" customWidth="1"/>
    <col min="9" max="9" width="19.85546875" style="290" customWidth="1"/>
    <col min="10" max="10" width="15.140625" style="290" customWidth="1"/>
    <col min="11" max="11" width="19.85546875" style="290" customWidth="1"/>
    <col min="12" max="12" width="15" style="290" customWidth="1"/>
    <col min="13" max="17" width="18.85546875" style="290" customWidth="1"/>
    <col min="18" max="18" width="13.5703125" style="290" customWidth="1"/>
    <col min="19" max="19" width="19.5703125" style="290" customWidth="1"/>
    <col min="20" max="20" width="13.42578125" style="290" bestFit="1" customWidth="1"/>
    <col min="21" max="16384" width="10.28515625" style="290"/>
  </cols>
  <sheetData>
    <row r="1" spans="1:19" ht="15.6" customHeight="1">
      <c r="A1" s="375" t="s">
        <v>1159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</row>
    <row r="2" spans="1:19" ht="15.6" customHeight="1">
      <c r="A2" s="375"/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</row>
    <row r="4" spans="1:19" ht="21.75" customHeight="1">
      <c r="A4" s="378" t="s">
        <v>1164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</row>
    <row r="5" spans="1:19">
      <c r="A5" s="379" t="s">
        <v>1139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</row>
    <row r="6" spans="1:19" ht="31.15" customHeight="1">
      <c r="A6" s="378" t="s">
        <v>1165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</row>
    <row r="7" spans="1:19" ht="30" customHeight="1">
      <c r="A7" s="378" t="s">
        <v>1167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</row>
    <row r="8" spans="1:19" ht="18.75">
      <c r="B8" s="297"/>
    </row>
    <row r="9" spans="1:19" ht="24" customHeight="1">
      <c r="A9" s="380" t="s">
        <v>1166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  <c r="O9" s="380"/>
      <c r="P9" s="380"/>
      <c r="Q9" s="380"/>
      <c r="R9" s="380"/>
      <c r="S9" s="380"/>
    </row>
    <row r="10" spans="1:19" ht="12.6" customHeight="1">
      <c r="A10" s="381" t="s">
        <v>1140</v>
      </c>
      <c r="B10" s="381"/>
      <c r="C10" s="381"/>
      <c r="D10" s="381"/>
      <c r="E10" s="381"/>
      <c r="F10" s="381"/>
      <c r="G10" s="381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</row>
    <row r="11" spans="1:19">
      <c r="A11" s="290"/>
      <c r="B11" s="290"/>
      <c r="C11" s="290"/>
      <c r="D11" s="290"/>
      <c r="E11" s="290"/>
      <c r="F11" s="315"/>
      <c r="G11" s="315"/>
      <c r="H11" s="315"/>
      <c r="I11" s="315"/>
      <c r="J11" s="315"/>
      <c r="K11" s="315"/>
    </row>
    <row r="12" spans="1:19">
      <c r="A12" s="290"/>
      <c r="B12" s="290"/>
      <c r="C12" s="290"/>
      <c r="D12" s="320"/>
      <c r="E12" s="320"/>
      <c r="F12" s="316"/>
      <c r="G12" s="316"/>
      <c r="H12" s="316"/>
      <c r="I12" s="316"/>
      <c r="J12" s="316"/>
      <c r="K12" s="316"/>
    </row>
    <row r="13" spans="1:19" ht="18.75" customHeight="1">
      <c r="A13" s="376" t="s">
        <v>1119</v>
      </c>
      <c r="B13" s="376"/>
      <c r="C13" s="376"/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6"/>
      <c r="S13" s="376"/>
    </row>
    <row r="14" spans="1:19" ht="35.25" customHeight="1">
      <c r="A14" s="372" t="s">
        <v>1121</v>
      </c>
      <c r="B14" s="373" t="s">
        <v>1</v>
      </c>
      <c r="C14" s="373" t="s">
        <v>1122</v>
      </c>
      <c r="D14" s="334">
        <v>2021</v>
      </c>
      <c r="E14" s="334">
        <v>2022</v>
      </c>
      <c r="F14" s="334">
        <v>2023</v>
      </c>
      <c r="G14" s="334">
        <v>2024</v>
      </c>
      <c r="H14" s="373">
        <v>2025</v>
      </c>
      <c r="I14" s="373"/>
      <c r="J14" s="373">
        <v>2026</v>
      </c>
      <c r="K14" s="373"/>
      <c r="L14" s="373">
        <v>2027</v>
      </c>
      <c r="M14" s="373"/>
      <c r="N14" s="373">
        <v>2028</v>
      </c>
      <c r="O14" s="373"/>
      <c r="P14" s="373">
        <v>2029</v>
      </c>
      <c r="Q14" s="373"/>
      <c r="R14" s="374" t="s">
        <v>519</v>
      </c>
      <c r="S14" s="374"/>
    </row>
    <row r="15" spans="1:19" ht="38.25">
      <c r="A15" s="372"/>
      <c r="B15" s="373"/>
      <c r="C15" s="373"/>
      <c r="D15" s="291" t="s">
        <v>191</v>
      </c>
      <c r="E15" s="291" t="s">
        <v>191</v>
      </c>
      <c r="F15" s="291" t="s">
        <v>191</v>
      </c>
      <c r="G15" s="291" t="s">
        <v>191</v>
      </c>
      <c r="H15" s="291" t="s">
        <v>1160</v>
      </c>
      <c r="I15" s="291" t="s">
        <v>604</v>
      </c>
      <c r="J15" s="291" t="s">
        <v>1160</v>
      </c>
      <c r="K15" s="291" t="s">
        <v>604</v>
      </c>
      <c r="L15" s="291" t="s">
        <v>1160</v>
      </c>
      <c r="M15" s="291" t="s">
        <v>604</v>
      </c>
      <c r="N15" s="291" t="s">
        <v>1160</v>
      </c>
      <c r="O15" s="291" t="s">
        <v>604</v>
      </c>
      <c r="P15" s="291" t="s">
        <v>1160</v>
      </c>
      <c r="Q15" s="291" t="s">
        <v>604</v>
      </c>
      <c r="R15" s="291" t="s">
        <v>1160</v>
      </c>
      <c r="S15" s="291" t="s">
        <v>604</v>
      </c>
    </row>
    <row r="16" spans="1:19" s="306" customFormat="1">
      <c r="A16" s="304">
        <v>1</v>
      </c>
      <c r="B16" s="305">
        <v>2</v>
      </c>
      <c r="C16" s="305">
        <v>3</v>
      </c>
      <c r="D16" s="333" t="s">
        <v>52</v>
      </c>
      <c r="E16" s="333" t="s">
        <v>55</v>
      </c>
      <c r="F16" s="333" t="s">
        <v>1078</v>
      </c>
      <c r="G16" s="333" t="s">
        <v>1079</v>
      </c>
      <c r="H16" s="333" t="s">
        <v>1080</v>
      </c>
      <c r="I16" s="333" t="s">
        <v>1081</v>
      </c>
      <c r="J16" s="333" t="s">
        <v>1082</v>
      </c>
      <c r="K16" s="333" t="s">
        <v>1083</v>
      </c>
      <c r="L16" s="333" t="s">
        <v>1084</v>
      </c>
      <c r="M16" s="333" t="s">
        <v>1085</v>
      </c>
      <c r="N16" s="333" t="s">
        <v>1086</v>
      </c>
      <c r="O16" s="333" t="s">
        <v>1161</v>
      </c>
      <c r="P16" s="333" t="s">
        <v>1162</v>
      </c>
      <c r="Q16" s="333" t="s">
        <v>1163</v>
      </c>
      <c r="R16" s="304" t="s">
        <v>1087</v>
      </c>
      <c r="S16" s="305">
        <v>6</v>
      </c>
    </row>
    <row r="17" spans="1:19" s="298" customFormat="1" ht="18.75">
      <c r="A17" s="377" t="s">
        <v>1132</v>
      </c>
      <c r="B17" s="377"/>
      <c r="C17" s="377"/>
      <c r="D17" s="377"/>
      <c r="E17" s="377"/>
      <c r="F17" s="377"/>
      <c r="G17" s="377"/>
      <c r="H17" s="377"/>
      <c r="I17" s="377"/>
      <c r="J17" s="377"/>
      <c r="K17" s="377"/>
      <c r="L17" s="377"/>
      <c r="M17" s="377"/>
      <c r="N17" s="377"/>
      <c r="O17" s="377"/>
      <c r="P17" s="377"/>
      <c r="Q17" s="377"/>
      <c r="R17" s="377"/>
      <c r="S17" s="377"/>
    </row>
    <row r="18" spans="1:19" s="298" customFormat="1">
      <c r="A18" s="301" t="s">
        <v>16</v>
      </c>
      <c r="B18" s="295" t="s">
        <v>1131</v>
      </c>
      <c r="C18" s="342" t="s">
        <v>748</v>
      </c>
      <c r="D18" s="344">
        <f t="shared" ref="D18:E18" si="0">SUM(D19:D29,D32)</f>
        <v>373.13032592833503</v>
      </c>
      <c r="E18" s="344">
        <f t="shared" si="0"/>
        <v>341.00590212999998</v>
      </c>
      <c r="F18" s="344">
        <f>SUM(F19:F29,F32)</f>
        <v>379.94201084107004</v>
      </c>
      <c r="G18" s="344">
        <f t="shared" ref="G18:P18" si="1">SUM(G19:G29,G32)</f>
        <v>447.57271848624998</v>
      </c>
      <c r="H18" s="344">
        <f t="shared" si="1"/>
        <v>535.88713665616001</v>
      </c>
      <c r="I18" s="344">
        <f t="shared" si="1"/>
        <v>535.88713665616001</v>
      </c>
      <c r="J18" s="344">
        <f t="shared" si="1"/>
        <v>557.75117216000001</v>
      </c>
      <c r="K18" s="344">
        <f t="shared" si="1"/>
        <v>1737.1031094131999</v>
      </c>
      <c r="L18" s="344">
        <f t="shared" si="1"/>
        <v>580.06114130599997</v>
      </c>
      <c r="M18" s="344">
        <f t="shared" si="1"/>
        <v>580.06114130599997</v>
      </c>
      <c r="N18" s="344">
        <f t="shared" si="1"/>
        <v>603.26354447400001</v>
      </c>
      <c r="O18" s="344">
        <f t="shared" si="1"/>
        <v>603.26354447400001</v>
      </c>
      <c r="P18" s="344">
        <f t="shared" si="1"/>
        <v>627.39390991599998</v>
      </c>
      <c r="Q18" s="344">
        <f>SUM(Q19:Q29,Q32)</f>
        <v>627.39390991599998</v>
      </c>
      <c r="R18" s="344">
        <f>H18+J18+L18+N18+P18</f>
        <v>2904.3569045121603</v>
      </c>
      <c r="S18" s="344">
        <f>I18+K18+M18+O18+Q18</f>
        <v>4083.7088417653604</v>
      </c>
    </row>
    <row r="19" spans="1:19" s="298" customFormat="1">
      <c r="A19" s="301" t="s">
        <v>17</v>
      </c>
      <c r="B19" s="282" t="s">
        <v>1007</v>
      </c>
      <c r="C19" s="342" t="s">
        <v>748</v>
      </c>
      <c r="D19" s="352" t="s">
        <v>286</v>
      </c>
      <c r="E19" s="352" t="s">
        <v>286</v>
      </c>
      <c r="F19" s="352" t="s">
        <v>286</v>
      </c>
      <c r="G19" s="352" t="s">
        <v>286</v>
      </c>
      <c r="H19" s="352" t="s">
        <v>286</v>
      </c>
      <c r="I19" s="352" t="s">
        <v>286</v>
      </c>
      <c r="J19" s="352" t="s">
        <v>286</v>
      </c>
      <c r="K19" s="352" t="s">
        <v>286</v>
      </c>
      <c r="L19" s="352" t="s">
        <v>286</v>
      </c>
      <c r="M19" s="352" t="s">
        <v>286</v>
      </c>
      <c r="N19" s="352" t="s">
        <v>286</v>
      </c>
      <c r="O19" s="352" t="s">
        <v>286</v>
      </c>
      <c r="P19" s="352" t="s">
        <v>286</v>
      </c>
      <c r="Q19" s="352" t="s">
        <v>286</v>
      </c>
      <c r="R19" s="352" t="s">
        <v>286</v>
      </c>
      <c r="S19" s="352" t="s">
        <v>286</v>
      </c>
    </row>
    <row r="20" spans="1:19" s="298" customFormat="1" ht="31.5">
      <c r="A20" s="301" t="s">
        <v>199</v>
      </c>
      <c r="B20" s="283" t="s">
        <v>897</v>
      </c>
      <c r="C20" s="342" t="s">
        <v>748</v>
      </c>
      <c r="D20" s="352" t="s">
        <v>286</v>
      </c>
      <c r="E20" s="352" t="s">
        <v>286</v>
      </c>
      <c r="F20" s="352" t="s">
        <v>286</v>
      </c>
      <c r="G20" s="352" t="s">
        <v>286</v>
      </c>
      <c r="H20" s="352" t="s">
        <v>286</v>
      </c>
      <c r="I20" s="352" t="s">
        <v>286</v>
      </c>
      <c r="J20" s="352" t="s">
        <v>286</v>
      </c>
      <c r="K20" s="352" t="s">
        <v>286</v>
      </c>
      <c r="L20" s="352" t="s">
        <v>286</v>
      </c>
      <c r="M20" s="352" t="s">
        <v>286</v>
      </c>
      <c r="N20" s="352" t="s">
        <v>286</v>
      </c>
      <c r="O20" s="352" t="s">
        <v>286</v>
      </c>
      <c r="P20" s="352" t="s">
        <v>286</v>
      </c>
      <c r="Q20" s="352" t="s">
        <v>286</v>
      </c>
      <c r="R20" s="352" t="s">
        <v>286</v>
      </c>
      <c r="S20" s="352" t="s">
        <v>286</v>
      </c>
    </row>
    <row r="21" spans="1:19" s="298" customFormat="1" ht="31.5">
      <c r="A21" s="301" t="s">
        <v>201</v>
      </c>
      <c r="B21" s="283" t="s">
        <v>898</v>
      </c>
      <c r="C21" s="342" t="s">
        <v>748</v>
      </c>
      <c r="D21" s="352" t="s">
        <v>286</v>
      </c>
      <c r="E21" s="352" t="s">
        <v>286</v>
      </c>
      <c r="F21" s="352" t="s">
        <v>286</v>
      </c>
      <c r="G21" s="352" t="s">
        <v>286</v>
      </c>
      <c r="H21" s="352" t="s">
        <v>286</v>
      </c>
      <c r="I21" s="352" t="s">
        <v>286</v>
      </c>
      <c r="J21" s="352" t="s">
        <v>286</v>
      </c>
      <c r="K21" s="352" t="s">
        <v>286</v>
      </c>
      <c r="L21" s="352" t="s">
        <v>286</v>
      </c>
      <c r="M21" s="352" t="s">
        <v>286</v>
      </c>
      <c r="N21" s="352" t="s">
        <v>286</v>
      </c>
      <c r="O21" s="352" t="s">
        <v>286</v>
      </c>
      <c r="P21" s="352" t="s">
        <v>286</v>
      </c>
      <c r="Q21" s="352" t="s">
        <v>286</v>
      </c>
      <c r="R21" s="352" t="s">
        <v>286</v>
      </c>
      <c r="S21" s="352" t="s">
        <v>286</v>
      </c>
    </row>
    <row r="22" spans="1:19" s="298" customFormat="1" ht="31.5">
      <c r="A22" s="301" t="s">
        <v>203</v>
      </c>
      <c r="B22" s="283" t="s">
        <v>883</v>
      </c>
      <c r="C22" s="342" t="s">
        <v>748</v>
      </c>
      <c r="D22" s="352" t="s">
        <v>286</v>
      </c>
      <c r="E22" s="352" t="s">
        <v>286</v>
      </c>
      <c r="F22" s="352" t="s">
        <v>286</v>
      </c>
      <c r="G22" s="352" t="s">
        <v>286</v>
      </c>
      <c r="H22" s="352" t="s">
        <v>286</v>
      </c>
      <c r="I22" s="352" t="s">
        <v>286</v>
      </c>
      <c r="J22" s="352" t="s">
        <v>286</v>
      </c>
      <c r="K22" s="352" t="s">
        <v>286</v>
      </c>
      <c r="L22" s="352" t="s">
        <v>286</v>
      </c>
      <c r="M22" s="352" t="s">
        <v>286</v>
      </c>
      <c r="N22" s="352" t="s">
        <v>286</v>
      </c>
      <c r="O22" s="352" t="s">
        <v>286</v>
      </c>
      <c r="P22" s="352" t="s">
        <v>286</v>
      </c>
      <c r="Q22" s="352" t="s">
        <v>286</v>
      </c>
      <c r="R22" s="352" t="s">
        <v>286</v>
      </c>
      <c r="S22" s="352" t="s">
        <v>286</v>
      </c>
    </row>
    <row r="23" spans="1:19" s="298" customFormat="1">
      <c r="A23" s="301" t="s">
        <v>18</v>
      </c>
      <c r="B23" s="282" t="s">
        <v>1044</v>
      </c>
      <c r="C23" s="342" t="s">
        <v>748</v>
      </c>
      <c r="D23" s="352" t="s">
        <v>286</v>
      </c>
      <c r="E23" s="352" t="s">
        <v>286</v>
      </c>
      <c r="F23" s="352" t="s">
        <v>286</v>
      </c>
      <c r="G23" s="352" t="s">
        <v>286</v>
      </c>
      <c r="H23" s="352" t="s">
        <v>286</v>
      </c>
      <c r="I23" s="352" t="s">
        <v>286</v>
      </c>
      <c r="J23" s="352" t="s">
        <v>286</v>
      </c>
      <c r="K23" s="352" t="s">
        <v>286</v>
      </c>
      <c r="L23" s="352" t="s">
        <v>286</v>
      </c>
      <c r="M23" s="352" t="s">
        <v>286</v>
      </c>
      <c r="N23" s="352" t="s">
        <v>286</v>
      </c>
      <c r="O23" s="352" t="s">
        <v>286</v>
      </c>
      <c r="P23" s="352" t="s">
        <v>286</v>
      </c>
      <c r="Q23" s="352" t="s">
        <v>286</v>
      </c>
      <c r="R23" s="352" t="s">
        <v>286</v>
      </c>
      <c r="S23" s="352" t="s">
        <v>286</v>
      </c>
    </row>
    <row r="24" spans="1:19" s="298" customFormat="1">
      <c r="A24" s="301" t="s">
        <v>21</v>
      </c>
      <c r="B24" s="282" t="s">
        <v>937</v>
      </c>
      <c r="C24" s="342" t="s">
        <v>748</v>
      </c>
      <c r="D24" s="313">
        <f>372379.925928335/1000</f>
        <v>372.37992592833501</v>
      </c>
      <c r="E24" s="313">
        <f>340200.10213/1000</f>
        <v>340.20010213</v>
      </c>
      <c r="F24" s="358">
        <f>377197.06084107/1000</f>
        <v>377.19706084107003</v>
      </c>
      <c r="G24" s="358">
        <v>445.99548848625</v>
      </c>
      <c r="H24" s="358">
        <v>535.88713665616001</v>
      </c>
      <c r="I24" s="358">
        <v>535.88713665616001</v>
      </c>
      <c r="J24" s="358">
        <v>557.75117216000001</v>
      </c>
      <c r="K24" s="358">
        <v>1737.1031094131999</v>
      </c>
      <c r="L24" s="358">
        <v>580.06114130599997</v>
      </c>
      <c r="M24" s="358">
        <v>580.06114130599997</v>
      </c>
      <c r="N24" s="358">
        <v>603.26354447400001</v>
      </c>
      <c r="O24" s="358">
        <v>603.26354447400001</v>
      </c>
      <c r="P24" s="358">
        <v>627.39390991599998</v>
      </c>
      <c r="Q24" s="359">
        <v>627.39390991599998</v>
      </c>
      <c r="R24" s="359">
        <v>2904.3569045121603</v>
      </c>
      <c r="S24" s="359">
        <v>4083.7088417653604</v>
      </c>
    </row>
    <row r="25" spans="1:19" s="298" customFormat="1">
      <c r="A25" s="301" t="s">
        <v>37</v>
      </c>
      <c r="B25" s="282" t="s">
        <v>1045</v>
      </c>
      <c r="C25" s="342" t="s">
        <v>748</v>
      </c>
      <c r="D25" s="352" t="s">
        <v>286</v>
      </c>
      <c r="E25" s="352" t="s">
        <v>286</v>
      </c>
      <c r="F25" s="352" t="s">
        <v>286</v>
      </c>
      <c r="G25" s="352" t="s">
        <v>286</v>
      </c>
      <c r="H25" s="352" t="s">
        <v>286</v>
      </c>
      <c r="I25" s="352" t="s">
        <v>286</v>
      </c>
      <c r="J25" s="352" t="s">
        <v>286</v>
      </c>
      <c r="K25" s="352" t="s">
        <v>286</v>
      </c>
      <c r="L25" s="352" t="s">
        <v>286</v>
      </c>
      <c r="M25" s="352" t="s">
        <v>286</v>
      </c>
      <c r="N25" s="352" t="s">
        <v>286</v>
      </c>
      <c r="O25" s="352" t="s">
        <v>286</v>
      </c>
      <c r="P25" s="352" t="s">
        <v>286</v>
      </c>
      <c r="Q25" s="352" t="s">
        <v>286</v>
      </c>
      <c r="R25" s="352" t="s">
        <v>286</v>
      </c>
      <c r="S25" s="352" t="s">
        <v>286</v>
      </c>
    </row>
    <row r="26" spans="1:19" s="298" customFormat="1">
      <c r="A26" s="301" t="s">
        <v>72</v>
      </c>
      <c r="B26" s="282" t="s">
        <v>938</v>
      </c>
      <c r="C26" s="342" t="s">
        <v>748</v>
      </c>
      <c r="D26" s="352">
        <v>0.75039999999999996</v>
      </c>
      <c r="E26" s="352">
        <v>0.80579999999999996</v>
      </c>
      <c r="F26" s="352">
        <v>2.7449499999999998</v>
      </c>
      <c r="G26" s="352">
        <v>1.5772299999999999</v>
      </c>
      <c r="H26" s="352" t="s">
        <v>286</v>
      </c>
      <c r="I26" s="352" t="s">
        <v>286</v>
      </c>
      <c r="J26" s="352" t="s">
        <v>286</v>
      </c>
      <c r="K26" s="352" t="s">
        <v>286</v>
      </c>
      <c r="L26" s="352" t="s">
        <v>286</v>
      </c>
      <c r="M26" s="352" t="s">
        <v>286</v>
      </c>
      <c r="N26" s="352" t="s">
        <v>286</v>
      </c>
      <c r="O26" s="352" t="s">
        <v>286</v>
      </c>
      <c r="P26" s="352" t="s">
        <v>286</v>
      </c>
      <c r="Q26" s="352" t="s">
        <v>286</v>
      </c>
      <c r="R26" s="352" t="s">
        <v>286</v>
      </c>
      <c r="S26" s="352" t="s">
        <v>286</v>
      </c>
    </row>
    <row r="27" spans="1:19" s="298" customFormat="1">
      <c r="A27" s="301" t="s">
        <v>82</v>
      </c>
      <c r="B27" s="282" t="s">
        <v>939</v>
      </c>
      <c r="C27" s="342" t="s">
        <v>748</v>
      </c>
      <c r="D27" s="352" t="s">
        <v>286</v>
      </c>
      <c r="E27" s="352" t="s">
        <v>286</v>
      </c>
      <c r="F27" s="352" t="s">
        <v>286</v>
      </c>
      <c r="G27" s="352" t="s">
        <v>286</v>
      </c>
      <c r="H27" s="352" t="s">
        <v>286</v>
      </c>
      <c r="I27" s="352" t="s">
        <v>286</v>
      </c>
      <c r="J27" s="352" t="s">
        <v>286</v>
      </c>
      <c r="K27" s="352" t="s">
        <v>286</v>
      </c>
      <c r="L27" s="352" t="s">
        <v>286</v>
      </c>
      <c r="M27" s="352" t="s">
        <v>286</v>
      </c>
      <c r="N27" s="352" t="s">
        <v>286</v>
      </c>
      <c r="O27" s="352" t="s">
        <v>286</v>
      </c>
      <c r="P27" s="352" t="s">
        <v>286</v>
      </c>
      <c r="Q27" s="352" t="s">
        <v>286</v>
      </c>
      <c r="R27" s="352" t="s">
        <v>286</v>
      </c>
      <c r="S27" s="352" t="s">
        <v>286</v>
      </c>
    </row>
    <row r="28" spans="1:19" s="298" customFormat="1">
      <c r="A28" s="301" t="s">
        <v>741</v>
      </c>
      <c r="B28" s="282" t="s">
        <v>1052</v>
      </c>
      <c r="C28" s="342" t="s">
        <v>748</v>
      </c>
      <c r="D28" s="352" t="s">
        <v>286</v>
      </c>
      <c r="E28" s="352" t="s">
        <v>286</v>
      </c>
      <c r="F28" s="352" t="s">
        <v>286</v>
      </c>
      <c r="G28" s="352" t="s">
        <v>286</v>
      </c>
      <c r="H28" s="352" t="s">
        <v>286</v>
      </c>
      <c r="I28" s="352" t="s">
        <v>286</v>
      </c>
      <c r="J28" s="352" t="s">
        <v>286</v>
      </c>
      <c r="K28" s="352" t="s">
        <v>286</v>
      </c>
      <c r="L28" s="352" t="s">
        <v>286</v>
      </c>
      <c r="M28" s="352" t="s">
        <v>286</v>
      </c>
      <c r="N28" s="352" t="s">
        <v>286</v>
      </c>
      <c r="O28" s="352" t="s">
        <v>286</v>
      </c>
      <c r="P28" s="352" t="s">
        <v>286</v>
      </c>
      <c r="Q28" s="352" t="s">
        <v>286</v>
      </c>
      <c r="R28" s="352" t="s">
        <v>286</v>
      </c>
      <c r="S28" s="352" t="s">
        <v>286</v>
      </c>
    </row>
    <row r="29" spans="1:19" s="298" customFormat="1" ht="31.5">
      <c r="A29" s="301" t="s">
        <v>742</v>
      </c>
      <c r="B29" s="283" t="s">
        <v>817</v>
      </c>
      <c r="C29" s="342" t="s">
        <v>748</v>
      </c>
      <c r="D29" s="352" t="s">
        <v>286</v>
      </c>
      <c r="E29" s="352" t="s">
        <v>286</v>
      </c>
      <c r="F29" s="352" t="s">
        <v>286</v>
      </c>
      <c r="G29" s="352" t="s">
        <v>286</v>
      </c>
      <c r="H29" s="352" t="s">
        <v>286</v>
      </c>
      <c r="I29" s="352" t="s">
        <v>286</v>
      </c>
      <c r="J29" s="352" t="s">
        <v>286</v>
      </c>
      <c r="K29" s="352" t="s">
        <v>286</v>
      </c>
      <c r="L29" s="352" t="s">
        <v>286</v>
      </c>
      <c r="M29" s="352" t="s">
        <v>286</v>
      </c>
      <c r="N29" s="352" t="s">
        <v>286</v>
      </c>
      <c r="O29" s="352" t="s">
        <v>286</v>
      </c>
      <c r="P29" s="352" t="s">
        <v>286</v>
      </c>
      <c r="Q29" s="352" t="s">
        <v>286</v>
      </c>
      <c r="R29" s="352" t="s">
        <v>286</v>
      </c>
      <c r="S29" s="352" t="s">
        <v>286</v>
      </c>
    </row>
    <row r="30" spans="1:19" s="298" customFormat="1">
      <c r="A30" s="301" t="s">
        <v>974</v>
      </c>
      <c r="B30" s="284" t="s">
        <v>643</v>
      </c>
      <c r="C30" s="342" t="s">
        <v>748</v>
      </c>
      <c r="D30" s="352" t="s">
        <v>286</v>
      </c>
      <c r="E30" s="352" t="s">
        <v>286</v>
      </c>
      <c r="F30" s="352" t="s">
        <v>286</v>
      </c>
      <c r="G30" s="352" t="s">
        <v>286</v>
      </c>
      <c r="H30" s="352" t="s">
        <v>286</v>
      </c>
      <c r="I30" s="352" t="s">
        <v>286</v>
      </c>
      <c r="J30" s="352" t="s">
        <v>286</v>
      </c>
      <c r="K30" s="352" t="s">
        <v>286</v>
      </c>
      <c r="L30" s="352" t="s">
        <v>286</v>
      </c>
      <c r="M30" s="352" t="s">
        <v>286</v>
      </c>
      <c r="N30" s="352" t="s">
        <v>286</v>
      </c>
      <c r="O30" s="352" t="s">
        <v>286</v>
      </c>
      <c r="P30" s="352" t="s">
        <v>286</v>
      </c>
      <c r="Q30" s="352" t="s">
        <v>286</v>
      </c>
      <c r="R30" s="352" t="s">
        <v>286</v>
      </c>
      <c r="S30" s="352" t="s">
        <v>286</v>
      </c>
    </row>
    <row r="31" spans="1:19" s="298" customFormat="1">
      <c r="A31" s="301" t="s">
        <v>975</v>
      </c>
      <c r="B31" s="284" t="s">
        <v>631</v>
      </c>
      <c r="C31" s="342" t="s">
        <v>748</v>
      </c>
      <c r="D31" s="352" t="s">
        <v>286</v>
      </c>
      <c r="E31" s="352" t="s">
        <v>286</v>
      </c>
      <c r="F31" s="352" t="s">
        <v>286</v>
      </c>
      <c r="G31" s="352" t="s">
        <v>286</v>
      </c>
      <c r="H31" s="352" t="s">
        <v>286</v>
      </c>
      <c r="I31" s="352" t="s">
        <v>286</v>
      </c>
      <c r="J31" s="352" t="s">
        <v>286</v>
      </c>
      <c r="K31" s="352" t="s">
        <v>286</v>
      </c>
      <c r="L31" s="352" t="s">
        <v>286</v>
      </c>
      <c r="M31" s="352" t="s">
        <v>286</v>
      </c>
      <c r="N31" s="352" t="s">
        <v>286</v>
      </c>
      <c r="O31" s="352" t="s">
        <v>286</v>
      </c>
      <c r="P31" s="352" t="s">
        <v>286</v>
      </c>
      <c r="Q31" s="352" t="s">
        <v>286</v>
      </c>
      <c r="R31" s="352" t="s">
        <v>286</v>
      </c>
      <c r="S31" s="352" t="s">
        <v>286</v>
      </c>
    </row>
    <row r="32" spans="1:19" s="298" customFormat="1" ht="25.5" customHeight="1">
      <c r="A32" s="301" t="s">
        <v>743</v>
      </c>
      <c r="B32" s="282" t="s">
        <v>940</v>
      </c>
      <c r="C32" s="342" t="s">
        <v>748</v>
      </c>
      <c r="D32" s="352" t="s">
        <v>286</v>
      </c>
      <c r="E32" s="352" t="s">
        <v>286</v>
      </c>
      <c r="F32" s="352" t="s">
        <v>286</v>
      </c>
      <c r="G32" s="352" t="s">
        <v>286</v>
      </c>
      <c r="H32" s="352" t="s">
        <v>286</v>
      </c>
      <c r="I32" s="352" t="s">
        <v>286</v>
      </c>
      <c r="J32" s="352" t="s">
        <v>286</v>
      </c>
      <c r="K32" s="352" t="s">
        <v>286</v>
      </c>
      <c r="L32" s="352" t="s">
        <v>286</v>
      </c>
      <c r="M32" s="352" t="s">
        <v>286</v>
      </c>
      <c r="N32" s="352" t="s">
        <v>286</v>
      </c>
      <c r="O32" s="352" t="s">
        <v>286</v>
      </c>
      <c r="P32" s="352" t="s">
        <v>286</v>
      </c>
      <c r="Q32" s="352" t="s">
        <v>286</v>
      </c>
      <c r="R32" s="352" t="s">
        <v>286</v>
      </c>
      <c r="S32" s="352" t="s">
        <v>286</v>
      </c>
    </row>
    <row r="33" spans="1:19" s="298" customFormat="1" ht="31.5">
      <c r="A33" s="301" t="s">
        <v>19</v>
      </c>
      <c r="B33" s="295" t="s">
        <v>1008</v>
      </c>
      <c r="C33" s="342" t="s">
        <v>748</v>
      </c>
      <c r="D33" s="349">
        <f t="shared" ref="D33:E33" si="2">SUM(D34,D38:D44,D47)</f>
        <v>1267.18458298309</v>
      </c>
      <c r="E33" s="349">
        <f t="shared" si="2"/>
        <v>1320.5203809863801</v>
      </c>
      <c r="F33" s="349">
        <f>SUM(F34,F38:F44,F47)</f>
        <v>1811.39986021</v>
      </c>
      <c r="G33" s="349">
        <f t="shared" ref="G33:I33" si="3">SUM(G34,G38:G44,G47)</f>
        <v>1905.9152900900001</v>
      </c>
      <c r="H33" s="349">
        <f t="shared" si="3"/>
        <v>533.56295665616005</v>
      </c>
      <c r="I33" s="313">
        <f t="shared" si="3"/>
        <v>533.56295665616005</v>
      </c>
      <c r="J33" s="314">
        <v>556.14932060800709</v>
      </c>
      <c r="K33" s="314">
        <v>1734.6998481229</v>
      </c>
      <c r="L33" s="314">
        <v>578.4118749480682</v>
      </c>
      <c r="M33" s="314">
        <v>578.4118749480682</v>
      </c>
      <c r="N33" s="314">
        <v>601.565459831873</v>
      </c>
      <c r="O33" s="314">
        <v>601.565459831873</v>
      </c>
      <c r="P33" s="314">
        <v>625.64556196846604</v>
      </c>
      <c r="Q33" s="314">
        <v>625.64556196846604</v>
      </c>
      <c r="R33" s="314">
        <v>2896.1080291125741</v>
      </c>
      <c r="S33" s="314">
        <v>4074.6585566274671</v>
      </c>
    </row>
    <row r="34" spans="1:19" s="298" customFormat="1">
      <c r="A34" s="301" t="s">
        <v>23</v>
      </c>
      <c r="B34" s="282" t="s">
        <v>1007</v>
      </c>
      <c r="C34" s="342" t="s">
        <v>748</v>
      </c>
      <c r="D34" s="352" t="s">
        <v>286</v>
      </c>
      <c r="E34" s="352" t="s">
        <v>286</v>
      </c>
      <c r="F34" s="352" t="s">
        <v>286</v>
      </c>
      <c r="G34" s="352" t="s">
        <v>286</v>
      </c>
      <c r="H34" s="352" t="s">
        <v>286</v>
      </c>
      <c r="I34" s="352" t="s">
        <v>286</v>
      </c>
      <c r="J34" s="352" t="s">
        <v>286</v>
      </c>
      <c r="K34" s="352" t="s">
        <v>286</v>
      </c>
      <c r="L34" s="352" t="s">
        <v>286</v>
      </c>
      <c r="M34" s="352" t="s">
        <v>286</v>
      </c>
      <c r="N34" s="352" t="s">
        <v>286</v>
      </c>
      <c r="O34" s="352" t="s">
        <v>286</v>
      </c>
      <c r="P34" s="352" t="s">
        <v>286</v>
      </c>
      <c r="Q34" s="352" t="s">
        <v>286</v>
      </c>
      <c r="R34" s="352" t="s">
        <v>286</v>
      </c>
      <c r="S34" s="352" t="s">
        <v>286</v>
      </c>
    </row>
    <row r="35" spans="1:19" s="298" customFormat="1" ht="31.5">
      <c r="A35" s="301" t="s">
        <v>837</v>
      </c>
      <c r="B35" s="141" t="s">
        <v>897</v>
      </c>
      <c r="C35" s="342" t="s">
        <v>748</v>
      </c>
      <c r="D35" s="352" t="s">
        <v>286</v>
      </c>
      <c r="E35" s="352" t="s">
        <v>286</v>
      </c>
      <c r="F35" s="352" t="s">
        <v>286</v>
      </c>
      <c r="G35" s="352" t="s">
        <v>286</v>
      </c>
      <c r="H35" s="352" t="s">
        <v>286</v>
      </c>
      <c r="I35" s="352" t="s">
        <v>286</v>
      </c>
      <c r="J35" s="352" t="s">
        <v>286</v>
      </c>
      <c r="K35" s="352" t="s">
        <v>286</v>
      </c>
      <c r="L35" s="352" t="s">
        <v>286</v>
      </c>
      <c r="M35" s="352" t="s">
        <v>286</v>
      </c>
      <c r="N35" s="352" t="s">
        <v>286</v>
      </c>
      <c r="O35" s="352" t="s">
        <v>286</v>
      </c>
      <c r="P35" s="352" t="s">
        <v>286</v>
      </c>
      <c r="Q35" s="352" t="s">
        <v>286</v>
      </c>
      <c r="R35" s="352" t="s">
        <v>286</v>
      </c>
      <c r="S35" s="352" t="s">
        <v>286</v>
      </c>
    </row>
    <row r="36" spans="1:19" s="298" customFormat="1" ht="31.5">
      <c r="A36" s="301" t="s">
        <v>838</v>
      </c>
      <c r="B36" s="141" t="s">
        <v>898</v>
      </c>
      <c r="C36" s="342" t="s">
        <v>748</v>
      </c>
      <c r="D36" s="352" t="s">
        <v>286</v>
      </c>
      <c r="E36" s="352" t="s">
        <v>286</v>
      </c>
      <c r="F36" s="352" t="s">
        <v>286</v>
      </c>
      <c r="G36" s="352" t="s">
        <v>286</v>
      </c>
      <c r="H36" s="352" t="s">
        <v>286</v>
      </c>
      <c r="I36" s="352" t="s">
        <v>286</v>
      </c>
      <c r="J36" s="352" t="s">
        <v>286</v>
      </c>
      <c r="K36" s="352" t="s">
        <v>286</v>
      </c>
      <c r="L36" s="352" t="s">
        <v>286</v>
      </c>
      <c r="M36" s="352" t="s">
        <v>286</v>
      </c>
      <c r="N36" s="352" t="s">
        <v>286</v>
      </c>
      <c r="O36" s="352" t="s">
        <v>286</v>
      </c>
      <c r="P36" s="352" t="s">
        <v>286</v>
      </c>
      <c r="Q36" s="352" t="s">
        <v>286</v>
      </c>
      <c r="R36" s="352" t="s">
        <v>286</v>
      </c>
      <c r="S36" s="352" t="s">
        <v>286</v>
      </c>
    </row>
    <row r="37" spans="1:19" s="298" customFormat="1" ht="31.5">
      <c r="A37" s="301" t="s">
        <v>843</v>
      </c>
      <c r="B37" s="141" t="s">
        <v>883</v>
      </c>
      <c r="C37" s="342" t="s">
        <v>748</v>
      </c>
      <c r="D37" s="352" t="s">
        <v>286</v>
      </c>
      <c r="E37" s="352" t="s">
        <v>286</v>
      </c>
      <c r="F37" s="352" t="s">
        <v>286</v>
      </c>
      <c r="G37" s="352" t="s">
        <v>286</v>
      </c>
      <c r="H37" s="352" t="s">
        <v>286</v>
      </c>
      <c r="I37" s="352" t="s">
        <v>286</v>
      </c>
      <c r="J37" s="352" t="s">
        <v>286</v>
      </c>
      <c r="K37" s="352" t="s">
        <v>286</v>
      </c>
      <c r="L37" s="352" t="s">
        <v>286</v>
      </c>
      <c r="M37" s="352" t="s">
        <v>286</v>
      </c>
      <c r="N37" s="352" t="s">
        <v>286</v>
      </c>
      <c r="O37" s="352" t="s">
        <v>286</v>
      </c>
      <c r="P37" s="352" t="s">
        <v>286</v>
      </c>
      <c r="Q37" s="352" t="s">
        <v>286</v>
      </c>
      <c r="R37" s="352" t="s">
        <v>286</v>
      </c>
      <c r="S37" s="352" t="s">
        <v>286</v>
      </c>
    </row>
    <row r="38" spans="1:19" s="298" customFormat="1">
      <c r="A38" s="301" t="s">
        <v>24</v>
      </c>
      <c r="B38" s="282" t="s">
        <v>1044</v>
      </c>
      <c r="C38" s="342" t="s">
        <v>748</v>
      </c>
      <c r="D38" s="352" t="s">
        <v>286</v>
      </c>
      <c r="E38" s="352" t="s">
        <v>286</v>
      </c>
      <c r="F38" s="352" t="s">
        <v>286</v>
      </c>
      <c r="G38" s="352" t="s">
        <v>286</v>
      </c>
      <c r="H38" s="352" t="s">
        <v>286</v>
      </c>
      <c r="I38" s="352" t="s">
        <v>286</v>
      </c>
      <c r="J38" s="352" t="s">
        <v>286</v>
      </c>
      <c r="K38" s="352" t="s">
        <v>286</v>
      </c>
      <c r="L38" s="352" t="s">
        <v>286</v>
      </c>
      <c r="M38" s="352" t="s">
        <v>286</v>
      </c>
      <c r="N38" s="352" t="s">
        <v>286</v>
      </c>
      <c r="O38" s="352" t="s">
        <v>286</v>
      </c>
      <c r="P38" s="352" t="s">
        <v>286</v>
      </c>
      <c r="Q38" s="352" t="s">
        <v>286</v>
      </c>
      <c r="R38" s="352" t="s">
        <v>286</v>
      </c>
      <c r="S38" s="352" t="s">
        <v>286</v>
      </c>
    </row>
    <row r="39" spans="1:19" s="298" customFormat="1">
      <c r="A39" s="301" t="s">
        <v>30</v>
      </c>
      <c r="B39" s="282" t="s">
        <v>937</v>
      </c>
      <c r="C39" s="342" t="s">
        <v>748</v>
      </c>
      <c r="D39" s="350">
        <v>1252.19401298309</v>
      </c>
      <c r="E39" s="350">
        <v>1305.7420409863801</v>
      </c>
      <c r="F39" s="350">
        <v>1792.0245802100001</v>
      </c>
      <c r="G39" s="350">
        <v>1889.21665009</v>
      </c>
      <c r="H39" s="350">
        <f t="shared" ref="H39" si="4">SUM(H48,H57,H63,H64,H70,H73,H77)</f>
        <v>533.56295665616005</v>
      </c>
      <c r="I39" s="350">
        <f t="shared" ref="I39" si="5">SUM(I48,I57,I63,I64,I70,I73,I77)</f>
        <v>533.56295665616005</v>
      </c>
      <c r="J39" s="350">
        <v>556.14932060800709</v>
      </c>
      <c r="K39" s="350">
        <v>1734.6998481229</v>
      </c>
      <c r="L39" s="350">
        <v>578.4118749480682</v>
      </c>
      <c r="M39" s="350">
        <v>578.4118749480682</v>
      </c>
      <c r="N39" s="350">
        <v>601.565459831873</v>
      </c>
      <c r="O39" s="350">
        <v>601.565459831873</v>
      </c>
      <c r="P39" s="350">
        <v>625.64556196846604</v>
      </c>
      <c r="Q39" s="350">
        <v>625.64556196846604</v>
      </c>
      <c r="R39" s="350">
        <v>2896.1080291125741</v>
      </c>
      <c r="S39" s="350">
        <v>4074.6585566274671</v>
      </c>
    </row>
    <row r="40" spans="1:19" s="298" customFormat="1">
      <c r="A40" s="301" t="s">
        <v>38</v>
      </c>
      <c r="B40" s="282" t="s">
        <v>1045</v>
      </c>
      <c r="C40" s="342" t="s">
        <v>748</v>
      </c>
      <c r="D40" s="352" t="s">
        <v>286</v>
      </c>
      <c r="E40" s="352" t="s">
        <v>286</v>
      </c>
      <c r="F40" s="352" t="s">
        <v>286</v>
      </c>
      <c r="G40" s="352" t="s">
        <v>286</v>
      </c>
      <c r="H40" s="352" t="s">
        <v>286</v>
      </c>
      <c r="I40" s="352" t="s">
        <v>286</v>
      </c>
      <c r="J40" s="352" t="s">
        <v>286</v>
      </c>
      <c r="K40" s="352" t="s">
        <v>286</v>
      </c>
      <c r="L40" s="352" t="s">
        <v>286</v>
      </c>
      <c r="M40" s="352" t="s">
        <v>286</v>
      </c>
      <c r="N40" s="352" t="s">
        <v>286</v>
      </c>
      <c r="O40" s="352" t="s">
        <v>286</v>
      </c>
      <c r="P40" s="352" t="s">
        <v>286</v>
      </c>
      <c r="Q40" s="352" t="s">
        <v>286</v>
      </c>
      <c r="R40" s="352" t="s">
        <v>286</v>
      </c>
      <c r="S40" s="352" t="s">
        <v>286</v>
      </c>
    </row>
    <row r="41" spans="1:19" s="298" customFormat="1">
      <c r="A41" s="301" t="s">
        <v>39</v>
      </c>
      <c r="B41" s="282" t="s">
        <v>938</v>
      </c>
      <c r="C41" s="342" t="s">
        <v>748</v>
      </c>
      <c r="D41" s="349">
        <v>14.99057</v>
      </c>
      <c r="E41" s="349">
        <v>14.77834</v>
      </c>
      <c r="F41" s="349">
        <v>19.37528</v>
      </c>
      <c r="G41" s="352">
        <v>16.698640000000001</v>
      </c>
      <c r="H41" s="352" t="s">
        <v>286</v>
      </c>
      <c r="I41" s="352" t="s">
        <v>286</v>
      </c>
      <c r="J41" s="352" t="s">
        <v>286</v>
      </c>
      <c r="K41" s="352" t="s">
        <v>286</v>
      </c>
      <c r="L41" s="352" t="s">
        <v>286</v>
      </c>
      <c r="M41" s="352" t="s">
        <v>286</v>
      </c>
      <c r="N41" s="352" t="s">
        <v>286</v>
      </c>
      <c r="O41" s="352" t="s">
        <v>286</v>
      </c>
      <c r="P41" s="352" t="s">
        <v>286</v>
      </c>
      <c r="Q41" s="352" t="s">
        <v>286</v>
      </c>
      <c r="R41" s="352" t="s">
        <v>286</v>
      </c>
      <c r="S41" s="352" t="s">
        <v>286</v>
      </c>
    </row>
    <row r="42" spans="1:19" s="298" customFormat="1">
      <c r="A42" s="301" t="s">
        <v>40</v>
      </c>
      <c r="B42" s="282" t="s">
        <v>939</v>
      </c>
      <c r="C42" s="342" t="s">
        <v>748</v>
      </c>
      <c r="D42" s="352" t="s">
        <v>286</v>
      </c>
      <c r="E42" s="352" t="s">
        <v>286</v>
      </c>
      <c r="F42" s="352" t="s">
        <v>286</v>
      </c>
      <c r="G42" s="352" t="s">
        <v>286</v>
      </c>
      <c r="H42" s="352" t="s">
        <v>286</v>
      </c>
      <c r="I42" s="352" t="s">
        <v>286</v>
      </c>
      <c r="J42" s="352" t="s">
        <v>286</v>
      </c>
      <c r="K42" s="352" t="s">
        <v>286</v>
      </c>
      <c r="L42" s="352" t="s">
        <v>286</v>
      </c>
      <c r="M42" s="352" t="s">
        <v>286</v>
      </c>
      <c r="N42" s="352" t="s">
        <v>286</v>
      </c>
      <c r="O42" s="352" t="s">
        <v>286</v>
      </c>
      <c r="P42" s="352" t="s">
        <v>286</v>
      </c>
      <c r="Q42" s="352" t="s">
        <v>286</v>
      </c>
      <c r="R42" s="352" t="s">
        <v>286</v>
      </c>
      <c r="S42" s="352" t="s">
        <v>286</v>
      </c>
    </row>
    <row r="43" spans="1:19" s="298" customFormat="1">
      <c r="A43" s="301" t="s">
        <v>41</v>
      </c>
      <c r="B43" s="282" t="s">
        <v>1052</v>
      </c>
      <c r="C43" s="342" t="s">
        <v>748</v>
      </c>
      <c r="D43" s="352" t="s">
        <v>286</v>
      </c>
      <c r="E43" s="352" t="s">
        <v>286</v>
      </c>
      <c r="F43" s="352" t="s">
        <v>286</v>
      </c>
      <c r="G43" s="352" t="s">
        <v>286</v>
      </c>
      <c r="H43" s="352" t="s">
        <v>286</v>
      </c>
      <c r="I43" s="352" t="s">
        <v>286</v>
      </c>
      <c r="J43" s="352" t="s">
        <v>286</v>
      </c>
      <c r="K43" s="352" t="s">
        <v>286</v>
      </c>
      <c r="L43" s="352" t="s">
        <v>286</v>
      </c>
      <c r="M43" s="352" t="s">
        <v>286</v>
      </c>
      <c r="N43" s="352" t="s">
        <v>286</v>
      </c>
      <c r="O43" s="352" t="s">
        <v>286</v>
      </c>
      <c r="P43" s="352" t="s">
        <v>286</v>
      </c>
      <c r="Q43" s="352" t="s">
        <v>286</v>
      </c>
      <c r="R43" s="352" t="s">
        <v>286</v>
      </c>
      <c r="S43" s="352" t="s">
        <v>286</v>
      </c>
    </row>
    <row r="44" spans="1:19" s="298" customFormat="1" ht="31.5">
      <c r="A44" s="301" t="s">
        <v>42</v>
      </c>
      <c r="B44" s="283" t="s">
        <v>817</v>
      </c>
      <c r="C44" s="342" t="s">
        <v>748</v>
      </c>
      <c r="D44" s="352" t="s">
        <v>286</v>
      </c>
      <c r="E44" s="352" t="s">
        <v>286</v>
      </c>
      <c r="F44" s="352" t="s">
        <v>286</v>
      </c>
      <c r="G44" s="352" t="s">
        <v>286</v>
      </c>
      <c r="H44" s="352" t="s">
        <v>286</v>
      </c>
      <c r="I44" s="352" t="s">
        <v>286</v>
      </c>
      <c r="J44" s="352" t="s">
        <v>286</v>
      </c>
      <c r="K44" s="352" t="s">
        <v>286</v>
      </c>
      <c r="L44" s="352" t="s">
        <v>286</v>
      </c>
      <c r="M44" s="352" t="s">
        <v>286</v>
      </c>
      <c r="N44" s="352" t="s">
        <v>286</v>
      </c>
      <c r="O44" s="352" t="s">
        <v>286</v>
      </c>
      <c r="P44" s="352" t="s">
        <v>286</v>
      </c>
      <c r="Q44" s="352" t="s">
        <v>286</v>
      </c>
      <c r="R44" s="352" t="s">
        <v>286</v>
      </c>
      <c r="S44" s="352" t="s">
        <v>286</v>
      </c>
    </row>
    <row r="45" spans="1:19" s="298" customFormat="1">
      <c r="A45" s="301" t="s">
        <v>976</v>
      </c>
      <c r="B45" s="141" t="s">
        <v>643</v>
      </c>
      <c r="C45" s="342" t="s">
        <v>748</v>
      </c>
      <c r="D45" s="352" t="s">
        <v>286</v>
      </c>
      <c r="E45" s="352" t="s">
        <v>286</v>
      </c>
      <c r="F45" s="352" t="s">
        <v>286</v>
      </c>
      <c r="G45" s="352" t="s">
        <v>286</v>
      </c>
      <c r="H45" s="352" t="s">
        <v>286</v>
      </c>
      <c r="I45" s="352" t="s">
        <v>286</v>
      </c>
      <c r="J45" s="352" t="s">
        <v>286</v>
      </c>
      <c r="K45" s="352" t="s">
        <v>286</v>
      </c>
      <c r="L45" s="352" t="s">
        <v>286</v>
      </c>
      <c r="M45" s="352" t="s">
        <v>286</v>
      </c>
      <c r="N45" s="352" t="s">
        <v>286</v>
      </c>
      <c r="O45" s="352" t="s">
        <v>286</v>
      </c>
      <c r="P45" s="352" t="s">
        <v>286</v>
      </c>
      <c r="Q45" s="352" t="s">
        <v>286</v>
      </c>
      <c r="R45" s="352" t="s">
        <v>286</v>
      </c>
      <c r="S45" s="352" t="s">
        <v>286</v>
      </c>
    </row>
    <row r="46" spans="1:19" s="298" customFormat="1">
      <c r="A46" s="301" t="s">
        <v>977</v>
      </c>
      <c r="B46" s="141" t="s">
        <v>631</v>
      </c>
      <c r="C46" s="342" t="s">
        <v>748</v>
      </c>
      <c r="D46" s="352" t="s">
        <v>286</v>
      </c>
      <c r="E46" s="352" t="s">
        <v>286</v>
      </c>
      <c r="F46" s="352" t="s">
        <v>286</v>
      </c>
      <c r="G46" s="352" t="s">
        <v>286</v>
      </c>
      <c r="H46" s="352" t="s">
        <v>286</v>
      </c>
      <c r="I46" s="352" t="s">
        <v>286</v>
      </c>
      <c r="J46" s="352" t="s">
        <v>286</v>
      </c>
      <c r="K46" s="352" t="s">
        <v>286</v>
      </c>
      <c r="L46" s="352" t="s">
        <v>286</v>
      </c>
      <c r="M46" s="352" t="s">
        <v>286</v>
      </c>
      <c r="N46" s="352" t="s">
        <v>286</v>
      </c>
      <c r="O46" s="352" t="s">
        <v>286</v>
      </c>
      <c r="P46" s="352" t="s">
        <v>286</v>
      </c>
      <c r="Q46" s="352" t="s">
        <v>286</v>
      </c>
      <c r="R46" s="352" t="s">
        <v>286</v>
      </c>
      <c r="S46" s="352" t="s">
        <v>286</v>
      </c>
    </row>
    <row r="47" spans="1:19" s="298" customFormat="1">
      <c r="A47" s="301" t="s">
        <v>43</v>
      </c>
      <c r="B47" s="282" t="s">
        <v>940</v>
      </c>
      <c r="C47" s="342" t="s">
        <v>748</v>
      </c>
      <c r="D47" s="352" t="s">
        <v>286</v>
      </c>
      <c r="E47" s="352" t="s">
        <v>286</v>
      </c>
      <c r="F47" s="352" t="s">
        <v>286</v>
      </c>
      <c r="G47" s="352" t="s">
        <v>286</v>
      </c>
      <c r="H47" s="352" t="s">
        <v>286</v>
      </c>
      <c r="I47" s="352" t="s">
        <v>286</v>
      </c>
      <c r="J47" s="352" t="s">
        <v>286</v>
      </c>
      <c r="K47" s="352" t="s">
        <v>286</v>
      </c>
      <c r="L47" s="352" t="s">
        <v>286</v>
      </c>
      <c r="M47" s="352" t="s">
        <v>286</v>
      </c>
      <c r="N47" s="352" t="s">
        <v>286</v>
      </c>
      <c r="O47" s="352" t="s">
        <v>286</v>
      </c>
      <c r="P47" s="352" t="s">
        <v>286</v>
      </c>
      <c r="Q47" s="352" t="s">
        <v>286</v>
      </c>
      <c r="R47" s="352" t="s">
        <v>286</v>
      </c>
      <c r="S47" s="352" t="s">
        <v>286</v>
      </c>
    </row>
    <row r="48" spans="1:19" s="298" customFormat="1">
      <c r="A48" s="310" t="s">
        <v>836</v>
      </c>
      <c r="B48" s="309" t="s">
        <v>1009</v>
      </c>
      <c r="C48" s="343" t="s">
        <v>748</v>
      </c>
      <c r="D48" s="344">
        <f t="shared" ref="D48:E48" si="6">SUM(D49:D50,D55:D56)</f>
        <v>170.0640237468387</v>
      </c>
      <c r="E48" s="344">
        <f t="shared" si="6"/>
        <v>149.5862228425691</v>
      </c>
      <c r="F48" s="344">
        <f>SUM(F49:F50,F55:F56)</f>
        <v>187.43897833</v>
      </c>
      <c r="G48" s="344">
        <f t="shared" ref="G48:H48" si="7">SUM(G49:G50,G55:G56)</f>
        <v>126.73678698000001</v>
      </c>
      <c r="H48" s="344">
        <f t="shared" si="7"/>
        <v>154.53331204999998</v>
      </c>
      <c r="I48" s="344">
        <f t="shared" ref="I48" si="8">SUM(I49:I50,I55:I56)</f>
        <v>154.53331204999998</v>
      </c>
      <c r="J48" s="344">
        <v>161.05642759866959</v>
      </c>
      <c r="K48" s="344">
        <v>144.55848254029428</v>
      </c>
      <c r="L48" s="344">
        <v>167.37321304965423</v>
      </c>
      <c r="M48" s="344">
        <v>167.37321304965423</v>
      </c>
      <c r="N48" s="344">
        <v>173.93898694926639</v>
      </c>
      <c r="O48" s="344">
        <v>173.93898694926639</v>
      </c>
      <c r="P48" s="344">
        <v>180.7634402565343</v>
      </c>
      <c r="Q48" s="344">
        <v>180.7634402565343</v>
      </c>
      <c r="R48" s="344">
        <v>837.66537990412451</v>
      </c>
      <c r="S48" s="344">
        <v>821.1674348457492</v>
      </c>
    </row>
    <row r="49" spans="1:19" s="298" customFormat="1">
      <c r="A49" s="301" t="s">
        <v>837</v>
      </c>
      <c r="B49" s="141" t="s">
        <v>928</v>
      </c>
      <c r="C49" s="342" t="s">
        <v>748</v>
      </c>
      <c r="D49" s="352" t="s">
        <v>286</v>
      </c>
      <c r="E49" s="352" t="s">
        <v>286</v>
      </c>
      <c r="F49" s="352" t="s">
        <v>286</v>
      </c>
      <c r="G49" s="352" t="s">
        <v>286</v>
      </c>
      <c r="H49" s="352" t="s">
        <v>286</v>
      </c>
      <c r="I49" s="352" t="s">
        <v>286</v>
      </c>
      <c r="J49" s="352" t="s">
        <v>286</v>
      </c>
      <c r="K49" s="352" t="s">
        <v>286</v>
      </c>
      <c r="L49" s="352" t="s">
        <v>286</v>
      </c>
      <c r="M49" s="352" t="s">
        <v>286</v>
      </c>
      <c r="N49" s="352" t="s">
        <v>286</v>
      </c>
      <c r="O49" s="352" t="s">
        <v>286</v>
      </c>
      <c r="P49" s="352" t="s">
        <v>286</v>
      </c>
      <c r="Q49" s="352" t="s">
        <v>286</v>
      </c>
      <c r="R49" s="352" t="s">
        <v>286</v>
      </c>
      <c r="S49" s="352" t="s">
        <v>286</v>
      </c>
    </row>
    <row r="50" spans="1:19" s="298" customFormat="1">
      <c r="A50" s="301" t="s">
        <v>838</v>
      </c>
      <c r="B50" s="284" t="s">
        <v>1089</v>
      </c>
      <c r="C50" s="342" t="s">
        <v>748</v>
      </c>
      <c r="D50" s="349">
        <f>D51</f>
        <v>89.883144180000002</v>
      </c>
      <c r="E50" s="349">
        <f t="shared" ref="E50:I50" si="9">E51</f>
        <v>88.164463089999998</v>
      </c>
      <c r="F50" s="349">
        <f t="shared" si="9"/>
        <v>108.23082533</v>
      </c>
      <c r="G50" s="349">
        <f t="shared" si="9"/>
        <v>110.67684998</v>
      </c>
      <c r="H50" s="349">
        <f t="shared" si="9"/>
        <v>142.85599676999999</v>
      </c>
      <c r="I50" s="349">
        <f t="shared" si="9"/>
        <v>142.85599676999999</v>
      </c>
      <c r="J50" s="349">
        <v>148.99878215999999</v>
      </c>
      <c r="K50" s="349">
        <v>132.48384125300001</v>
      </c>
      <c r="L50" s="349">
        <v>154.95866130600001</v>
      </c>
      <c r="M50" s="349">
        <v>154.95866130600001</v>
      </c>
      <c r="N50" s="349">
        <v>161.15696447400001</v>
      </c>
      <c r="O50" s="349">
        <v>161.15696447400001</v>
      </c>
      <c r="P50" s="349">
        <v>167.60306991600001</v>
      </c>
      <c r="Q50" s="349">
        <v>167.60306991600001</v>
      </c>
      <c r="R50" s="349">
        <v>775.57347462599989</v>
      </c>
      <c r="S50" s="349">
        <v>759.05853371899991</v>
      </c>
    </row>
    <row r="51" spans="1:19" s="298" customFormat="1">
      <c r="A51" s="301" t="s">
        <v>839</v>
      </c>
      <c r="B51" s="286" t="s">
        <v>645</v>
      </c>
      <c r="C51" s="342" t="s">
        <v>748</v>
      </c>
      <c r="D51" s="349">
        <f>D52</f>
        <v>89.883144180000002</v>
      </c>
      <c r="E51" s="349">
        <f t="shared" ref="E51:I51" si="10">E52</f>
        <v>88.164463089999998</v>
      </c>
      <c r="F51" s="349">
        <f t="shared" si="10"/>
        <v>108.23082533</v>
      </c>
      <c r="G51" s="349">
        <f t="shared" si="10"/>
        <v>110.67684998</v>
      </c>
      <c r="H51" s="349">
        <f t="shared" si="10"/>
        <v>142.85599676999999</v>
      </c>
      <c r="I51" s="349">
        <f t="shared" si="10"/>
        <v>142.85599676999999</v>
      </c>
      <c r="J51" s="349">
        <v>148.99878215999999</v>
      </c>
      <c r="K51" s="349">
        <v>132.48384125300001</v>
      </c>
      <c r="L51" s="349">
        <v>154.95866130600001</v>
      </c>
      <c r="M51" s="349">
        <v>154.95866130600001</v>
      </c>
      <c r="N51" s="349">
        <v>161.15696447400001</v>
      </c>
      <c r="O51" s="349">
        <v>161.15696447400001</v>
      </c>
      <c r="P51" s="349">
        <v>167.60306991600001</v>
      </c>
      <c r="Q51" s="349">
        <v>167.60306991600001</v>
      </c>
      <c r="R51" s="349">
        <v>775.57347462599989</v>
      </c>
      <c r="S51" s="349">
        <v>759.05853371899991</v>
      </c>
    </row>
    <row r="52" spans="1:19" s="298" customFormat="1" ht="31.5">
      <c r="A52" s="301" t="s">
        <v>840</v>
      </c>
      <c r="B52" s="287" t="s">
        <v>520</v>
      </c>
      <c r="C52" s="342" t="s">
        <v>748</v>
      </c>
      <c r="D52" s="349">
        <f>89883.14418/1000</f>
        <v>89.883144180000002</v>
      </c>
      <c r="E52" s="349">
        <f>88164.46309/1000</f>
        <v>88.164463089999998</v>
      </c>
      <c r="F52" s="349">
        <f>108230.82533/1000</f>
        <v>108.23082533</v>
      </c>
      <c r="G52" s="349">
        <v>110.67684998</v>
      </c>
      <c r="H52" s="352">
        <v>142.85599676999999</v>
      </c>
      <c r="I52" s="352">
        <v>142.85599676999999</v>
      </c>
      <c r="J52" s="349">
        <v>148.99878215999999</v>
      </c>
      <c r="K52" s="352">
        <v>132.48384125300001</v>
      </c>
      <c r="L52" s="349">
        <v>154.95866130600001</v>
      </c>
      <c r="M52" s="352">
        <v>154.95866130600001</v>
      </c>
      <c r="N52" s="349">
        <v>161.15696447400001</v>
      </c>
      <c r="O52" s="349">
        <v>161.15696447400001</v>
      </c>
      <c r="P52" s="349">
        <v>167.60306991600001</v>
      </c>
      <c r="Q52" s="349">
        <v>167.60306991600001</v>
      </c>
      <c r="R52" s="349">
        <v>775.57347462599989</v>
      </c>
      <c r="S52" s="349">
        <v>759.05853371899991</v>
      </c>
    </row>
    <row r="53" spans="1:19" s="298" customFormat="1">
      <c r="A53" s="301" t="s">
        <v>841</v>
      </c>
      <c r="B53" s="287" t="s">
        <v>644</v>
      </c>
      <c r="C53" s="342" t="s">
        <v>748</v>
      </c>
      <c r="D53" s="352" t="s">
        <v>286</v>
      </c>
      <c r="E53" s="352" t="s">
        <v>286</v>
      </c>
      <c r="F53" s="352" t="s">
        <v>286</v>
      </c>
      <c r="G53" s="352" t="s">
        <v>286</v>
      </c>
      <c r="H53" s="352" t="s">
        <v>286</v>
      </c>
      <c r="I53" s="352" t="s">
        <v>286</v>
      </c>
      <c r="J53" s="352" t="s">
        <v>286</v>
      </c>
      <c r="K53" s="352" t="s">
        <v>286</v>
      </c>
      <c r="L53" s="352" t="s">
        <v>286</v>
      </c>
      <c r="M53" s="352" t="s">
        <v>286</v>
      </c>
      <c r="N53" s="352" t="s">
        <v>286</v>
      </c>
      <c r="O53" s="352" t="s">
        <v>286</v>
      </c>
      <c r="P53" s="352" t="s">
        <v>286</v>
      </c>
      <c r="Q53" s="352" t="s">
        <v>286</v>
      </c>
      <c r="R53" s="352" t="s">
        <v>286</v>
      </c>
      <c r="S53" s="352" t="s">
        <v>286</v>
      </c>
    </row>
    <row r="54" spans="1:19" s="298" customFormat="1">
      <c r="A54" s="301" t="s">
        <v>842</v>
      </c>
      <c r="B54" s="286" t="s">
        <v>605</v>
      </c>
      <c r="C54" s="342" t="s">
        <v>748</v>
      </c>
      <c r="D54" s="352" t="s">
        <v>286</v>
      </c>
      <c r="E54" s="352" t="s">
        <v>286</v>
      </c>
      <c r="F54" s="352" t="s">
        <v>286</v>
      </c>
      <c r="G54" s="352" t="s">
        <v>286</v>
      </c>
      <c r="H54" s="352" t="s">
        <v>286</v>
      </c>
      <c r="I54" s="352" t="s">
        <v>286</v>
      </c>
      <c r="J54" s="352" t="s">
        <v>286</v>
      </c>
      <c r="K54" s="352" t="s">
        <v>286</v>
      </c>
      <c r="L54" s="352" t="s">
        <v>286</v>
      </c>
      <c r="M54" s="352" t="s">
        <v>286</v>
      </c>
      <c r="N54" s="352" t="s">
        <v>286</v>
      </c>
      <c r="O54" s="352" t="s">
        <v>286</v>
      </c>
      <c r="P54" s="352" t="s">
        <v>286</v>
      </c>
      <c r="Q54" s="352" t="s">
        <v>286</v>
      </c>
      <c r="R54" s="352" t="s">
        <v>286</v>
      </c>
      <c r="S54" s="352" t="s">
        <v>286</v>
      </c>
    </row>
    <row r="55" spans="1:19" s="298" customFormat="1">
      <c r="A55" s="301" t="s">
        <v>843</v>
      </c>
      <c r="B55" s="284" t="s">
        <v>929</v>
      </c>
      <c r="C55" s="342" t="s">
        <v>748</v>
      </c>
      <c r="D55" s="349">
        <v>80.180879566838684</v>
      </c>
      <c r="E55" s="349">
        <v>61.421759752569095</v>
      </c>
      <c r="F55" s="349">
        <v>79.208152999999996</v>
      </c>
      <c r="G55" s="349">
        <v>16.059937000000001</v>
      </c>
      <c r="H55" s="352">
        <v>11.67731528</v>
      </c>
      <c r="I55" s="352">
        <v>11.67731528</v>
      </c>
      <c r="J55" s="349">
        <v>12.057645438669599</v>
      </c>
      <c r="K55" s="352">
        <v>12.074641287294275</v>
      </c>
      <c r="L55" s="349">
        <v>12.41455174365422</v>
      </c>
      <c r="M55" s="352">
        <v>12.41455174365422</v>
      </c>
      <c r="N55" s="347">
        <v>12.782022475266386</v>
      </c>
      <c r="O55" s="347">
        <v>12.782022475266386</v>
      </c>
      <c r="P55" s="347">
        <v>13.160370340534271</v>
      </c>
      <c r="Q55" s="347">
        <v>13.160370340534271</v>
      </c>
      <c r="R55" s="349">
        <v>62.091905278124479</v>
      </c>
      <c r="S55" s="349">
        <v>62.108901126749153</v>
      </c>
    </row>
    <row r="56" spans="1:19" s="298" customFormat="1">
      <c r="A56" s="301" t="s">
        <v>844</v>
      </c>
      <c r="B56" s="284" t="s">
        <v>930</v>
      </c>
      <c r="C56" s="342" t="s">
        <v>748</v>
      </c>
      <c r="D56" s="352" t="s">
        <v>286</v>
      </c>
      <c r="E56" s="352" t="s">
        <v>286</v>
      </c>
      <c r="F56" s="352" t="s">
        <v>286</v>
      </c>
      <c r="G56" s="352" t="s">
        <v>286</v>
      </c>
      <c r="H56" s="352" t="s">
        <v>286</v>
      </c>
      <c r="I56" s="352" t="s">
        <v>286</v>
      </c>
      <c r="J56" s="352" t="s">
        <v>286</v>
      </c>
      <c r="K56" s="352" t="s">
        <v>286</v>
      </c>
      <c r="L56" s="352" t="s">
        <v>286</v>
      </c>
      <c r="M56" s="352" t="s">
        <v>286</v>
      </c>
      <c r="N56" s="352" t="s">
        <v>286</v>
      </c>
      <c r="O56" s="352" t="s">
        <v>286</v>
      </c>
      <c r="P56" s="352" t="s">
        <v>286</v>
      </c>
      <c r="Q56" s="352" t="s">
        <v>286</v>
      </c>
      <c r="R56" s="352" t="s">
        <v>286</v>
      </c>
      <c r="S56" s="352" t="s">
        <v>286</v>
      </c>
    </row>
    <row r="57" spans="1:19" s="298" customFormat="1">
      <c r="A57" s="310" t="s">
        <v>845</v>
      </c>
      <c r="B57" s="309" t="s">
        <v>1010</v>
      </c>
      <c r="C57" s="343" t="s">
        <v>748</v>
      </c>
      <c r="D57" s="337">
        <f t="shared" ref="D57:E57" si="11">SUM(D58:D62)</f>
        <v>64.4999402629836</v>
      </c>
      <c r="E57" s="337">
        <f t="shared" si="11"/>
        <v>79.649242221705805</v>
      </c>
      <c r="F57" s="337">
        <f>SUM(F58:F62)</f>
        <v>99.173396879999984</v>
      </c>
      <c r="G57" s="337">
        <f t="shared" ref="G57:I57" si="12">SUM(G58:G62)</f>
        <v>111.97690811000001</v>
      </c>
      <c r="H57" s="337">
        <f t="shared" ref="H57" si="13">SUM(H58:H62)</f>
        <v>15.180009999999999</v>
      </c>
      <c r="I57" s="337">
        <f t="shared" si="12"/>
        <v>15.180009999999999</v>
      </c>
      <c r="J57" s="337">
        <v>15.674422925699998</v>
      </c>
      <c r="K57" s="337">
        <v>15.696516801380731</v>
      </c>
      <c r="L57" s="337">
        <v>16.138385844300718</v>
      </c>
      <c r="M57" s="337">
        <v>16.138385844300718</v>
      </c>
      <c r="N57" s="337">
        <v>16.616082065292019</v>
      </c>
      <c r="O57" s="337">
        <v>16.616082065292019</v>
      </c>
      <c r="P57" s="337">
        <v>17.107918094424665</v>
      </c>
      <c r="Q57" s="337">
        <v>17.107918094424665</v>
      </c>
      <c r="R57" s="344">
        <v>80.716818929717391</v>
      </c>
      <c r="S57" s="344">
        <v>80.73891280539813</v>
      </c>
    </row>
    <row r="58" spans="1:19" s="298" customFormat="1" ht="31.5">
      <c r="A58" s="301" t="s">
        <v>846</v>
      </c>
      <c r="B58" s="141" t="s">
        <v>732</v>
      </c>
      <c r="C58" s="342" t="s">
        <v>748</v>
      </c>
      <c r="D58" s="349">
        <f>52050.22801/1000</f>
        <v>52.050228009999998</v>
      </c>
      <c r="E58" s="349">
        <f>57670.54454/1000</f>
        <v>57.670544540000002</v>
      </c>
      <c r="F58" s="349">
        <f>76813.75488/1000</f>
        <v>76.813754879999991</v>
      </c>
      <c r="G58" s="349">
        <v>87.136836110000004</v>
      </c>
      <c r="H58" s="340">
        <v>0</v>
      </c>
      <c r="I58" s="340">
        <v>0</v>
      </c>
      <c r="J58" s="340">
        <v>0</v>
      </c>
      <c r="K58" s="340">
        <v>0</v>
      </c>
      <c r="L58" s="340">
        <v>0</v>
      </c>
      <c r="M58" s="340">
        <v>0</v>
      </c>
      <c r="N58" s="340">
        <v>0</v>
      </c>
      <c r="O58" s="340">
        <v>0</v>
      </c>
      <c r="P58" s="340">
        <v>0</v>
      </c>
      <c r="Q58" s="340">
        <v>0</v>
      </c>
      <c r="R58" s="340">
        <v>0</v>
      </c>
      <c r="S58" s="340">
        <v>0</v>
      </c>
    </row>
    <row r="59" spans="1:19" s="298" customFormat="1" ht="31.5">
      <c r="A59" s="301" t="s">
        <v>847</v>
      </c>
      <c r="B59" s="141" t="s">
        <v>734</v>
      </c>
      <c r="C59" s="342" t="s">
        <v>748</v>
      </c>
      <c r="D59" s="352" t="s">
        <v>286</v>
      </c>
      <c r="E59" s="352" t="s">
        <v>286</v>
      </c>
      <c r="F59" s="352" t="s">
        <v>286</v>
      </c>
      <c r="G59" s="352" t="s">
        <v>286</v>
      </c>
      <c r="H59" s="352" t="s">
        <v>286</v>
      </c>
      <c r="I59" s="352" t="s">
        <v>286</v>
      </c>
      <c r="J59" s="352" t="s">
        <v>286</v>
      </c>
      <c r="K59" s="352" t="s">
        <v>286</v>
      </c>
      <c r="L59" s="352" t="s">
        <v>286</v>
      </c>
      <c r="M59" s="352" t="s">
        <v>286</v>
      </c>
      <c r="N59" s="352" t="s">
        <v>286</v>
      </c>
      <c r="O59" s="352" t="s">
        <v>286</v>
      </c>
      <c r="P59" s="352" t="s">
        <v>286</v>
      </c>
      <c r="Q59" s="352" t="s">
        <v>286</v>
      </c>
      <c r="R59" s="352" t="s">
        <v>286</v>
      </c>
      <c r="S59" s="352" t="s">
        <v>286</v>
      </c>
    </row>
    <row r="60" spans="1:19" s="298" customFormat="1">
      <c r="A60" s="301" t="s">
        <v>848</v>
      </c>
      <c r="B60" s="284" t="s">
        <v>1046</v>
      </c>
      <c r="C60" s="342" t="s">
        <v>748</v>
      </c>
      <c r="D60" s="352" t="s">
        <v>286</v>
      </c>
      <c r="E60" s="352" t="s">
        <v>286</v>
      </c>
      <c r="F60" s="352" t="s">
        <v>286</v>
      </c>
      <c r="G60" s="352" t="s">
        <v>286</v>
      </c>
      <c r="H60" s="352" t="s">
        <v>286</v>
      </c>
      <c r="I60" s="352" t="s">
        <v>286</v>
      </c>
      <c r="J60" s="352" t="s">
        <v>286</v>
      </c>
      <c r="K60" s="352" t="s">
        <v>286</v>
      </c>
      <c r="L60" s="352" t="s">
        <v>286</v>
      </c>
      <c r="M60" s="352" t="s">
        <v>286</v>
      </c>
      <c r="N60" s="352" t="s">
        <v>286</v>
      </c>
      <c r="O60" s="352" t="s">
        <v>286</v>
      </c>
      <c r="P60" s="352" t="s">
        <v>286</v>
      </c>
      <c r="Q60" s="352" t="s">
        <v>286</v>
      </c>
      <c r="R60" s="352" t="s">
        <v>286</v>
      </c>
      <c r="S60" s="352" t="s">
        <v>286</v>
      </c>
    </row>
    <row r="61" spans="1:19" s="298" customFormat="1">
      <c r="A61" s="301" t="s">
        <v>849</v>
      </c>
      <c r="B61" s="284" t="s">
        <v>1130</v>
      </c>
      <c r="C61" s="342" t="s">
        <v>748</v>
      </c>
      <c r="D61" s="352" t="s">
        <v>286</v>
      </c>
      <c r="E61" s="352" t="s">
        <v>286</v>
      </c>
      <c r="F61" s="352" t="s">
        <v>286</v>
      </c>
      <c r="G61" s="352" t="s">
        <v>286</v>
      </c>
      <c r="H61" s="352" t="s">
        <v>286</v>
      </c>
      <c r="I61" s="352" t="s">
        <v>286</v>
      </c>
      <c r="J61" s="352" t="s">
        <v>286</v>
      </c>
      <c r="K61" s="352" t="s">
        <v>286</v>
      </c>
      <c r="L61" s="352" t="s">
        <v>286</v>
      </c>
      <c r="M61" s="352" t="s">
        <v>286</v>
      </c>
      <c r="N61" s="352" t="s">
        <v>286</v>
      </c>
      <c r="O61" s="352" t="s">
        <v>286</v>
      </c>
      <c r="P61" s="352" t="s">
        <v>286</v>
      </c>
      <c r="Q61" s="352" t="s">
        <v>286</v>
      </c>
      <c r="R61" s="352" t="s">
        <v>286</v>
      </c>
      <c r="S61" s="352" t="s">
        <v>286</v>
      </c>
    </row>
    <row r="62" spans="1:19" s="298" customFormat="1">
      <c r="A62" s="301" t="s">
        <v>850</v>
      </c>
      <c r="B62" s="284" t="s">
        <v>521</v>
      </c>
      <c r="C62" s="342" t="s">
        <v>748</v>
      </c>
      <c r="D62" s="349">
        <f>12449.7122529836/1000</f>
        <v>12.4497122529836</v>
      </c>
      <c r="E62" s="349">
        <f>21978.6976817058/1000</f>
        <v>21.9786976817058</v>
      </c>
      <c r="F62" s="349">
        <f>22359.642/1000</f>
        <v>22.359642000000001</v>
      </c>
      <c r="G62" s="349">
        <v>24.840071999999999</v>
      </c>
      <c r="H62" s="352">
        <v>15.180009999999999</v>
      </c>
      <c r="I62" s="352">
        <v>15.180009999999999</v>
      </c>
      <c r="J62" s="349">
        <v>15.674422925699998</v>
      </c>
      <c r="K62" s="352">
        <v>15.696516801380731</v>
      </c>
      <c r="L62" s="349">
        <v>16.138385844300718</v>
      </c>
      <c r="M62" s="347">
        <v>16.138385844300718</v>
      </c>
      <c r="N62" s="349">
        <v>16.616082065292019</v>
      </c>
      <c r="O62" s="347">
        <v>16.616082065292019</v>
      </c>
      <c r="P62" s="347">
        <v>17.107918094424665</v>
      </c>
      <c r="Q62" s="347">
        <v>17.107918094424665</v>
      </c>
      <c r="R62" s="349">
        <v>80.716818929717391</v>
      </c>
      <c r="S62" s="349">
        <v>80.73891280539813</v>
      </c>
    </row>
    <row r="63" spans="1:19" s="298" customFormat="1">
      <c r="A63" s="310" t="s">
        <v>851</v>
      </c>
      <c r="B63" s="309" t="s">
        <v>820</v>
      </c>
      <c r="C63" s="343" t="s">
        <v>748</v>
      </c>
      <c r="D63" s="344">
        <v>241.98635301153601</v>
      </c>
      <c r="E63" s="344">
        <v>288.19624562309002</v>
      </c>
      <c r="F63" s="344">
        <v>371.333257</v>
      </c>
      <c r="G63" s="344">
        <v>428.664041</v>
      </c>
      <c r="H63" s="352">
        <v>178.48100617200001</v>
      </c>
      <c r="I63" s="352">
        <v>178.48100617200001</v>
      </c>
      <c r="J63" s="344">
        <v>184.58841178157999</v>
      </c>
      <c r="K63" s="352">
        <v>187.31101206674199</v>
      </c>
      <c r="L63" s="344">
        <v>190.48061695931099</v>
      </c>
      <c r="M63" s="344">
        <v>190.48061695931099</v>
      </c>
      <c r="N63" s="344">
        <v>196.56436693786301</v>
      </c>
      <c r="O63" s="344">
        <v>196.56436693786301</v>
      </c>
      <c r="P63" s="344">
        <v>202.84601686444199</v>
      </c>
      <c r="Q63" s="347">
        <v>202.84601686444199</v>
      </c>
      <c r="R63" s="344">
        <v>952.96041871519606</v>
      </c>
      <c r="S63" s="344">
        <v>955.68301900035794</v>
      </c>
    </row>
    <row r="64" spans="1:19" s="298" customFormat="1">
      <c r="A64" s="310" t="s">
        <v>852</v>
      </c>
      <c r="B64" s="309" t="s">
        <v>1135</v>
      </c>
      <c r="C64" s="343" t="s">
        <v>748</v>
      </c>
      <c r="D64" s="344">
        <f t="shared" ref="D64:E64" si="14">SUM(D65:D69)</f>
        <v>612.87892544960403</v>
      </c>
      <c r="E64" s="344">
        <f t="shared" si="14"/>
        <v>585.05513517944405</v>
      </c>
      <c r="F64" s="344">
        <f>SUM(F65:F69)</f>
        <v>901.815877</v>
      </c>
      <c r="G64" s="344">
        <f t="shared" ref="G64:I64" si="15">SUM(G65:G69)</f>
        <v>921.44412699999998</v>
      </c>
      <c r="H64" s="344">
        <f t="shared" ref="H64" si="16">SUM(H65:H69)</f>
        <v>68.744</v>
      </c>
      <c r="I64" s="344">
        <f t="shared" si="15"/>
        <v>68.744</v>
      </c>
      <c r="J64" s="344">
        <v>71.493760000000009</v>
      </c>
      <c r="K64" s="344">
        <v>817.48815999999999</v>
      </c>
      <c r="L64" s="344">
        <v>74.353510400000005</v>
      </c>
      <c r="M64" s="344">
        <v>74.353510400000005</v>
      </c>
      <c r="N64" s="344">
        <v>77.327650816000002</v>
      </c>
      <c r="O64" s="344">
        <v>77.327650816000002</v>
      </c>
      <c r="P64" s="344">
        <v>80.420756848640011</v>
      </c>
      <c r="Q64" s="344">
        <v>80.420756848640011</v>
      </c>
      <c r="R64" s="344">
        <v>372.33967806464</v>
      </c>
      <c r="S64" s="344">
        <v>1118.3340780646399</v>
      </c>
    </row>
    <row r="65" spans="1:19" s="298" customFormat="1">
      <c r="A65" s="301" t="s">
        <v>111</v>
      </c>
      <c r="B65" s="284" t="s">
        <v>1120</v>
      </c>
      <c r="C65" s="342" t="s">
        <v>748</v>
      </c>
      <c r="D65" s="360">
        <v>612.87892544960403</v>
      </c>
      <c r="E65" s="360">
        <v>585.05513517944405</v>
      </c>
      <c r="F65" s="360">
        <v>901.815877</v>
      </c>
      <c r="G65" s="360">
        <v>921.44412699999998</v>
      </c>
      <c r="H65" s="360">
        <v>68.744</v>
      </c>
      <c r="I65" s="360">
        <v>68.744</v>
      </c>
      <c r="J65" s="360">
        <v>71.493760000000009</v>
      </c>
      <c r="K65" s="360">
        <v>817.48815999999999</v>
      </c>
      <c r="L65" s="360">
        <v>74.353510400000005</v>
      </c>
      <c r="M65" s="360">
        <v>74.353510400000005</v>
      </c>
      <c r="N65" s="360">
        <v>77.327650816000002</v>
      </c>
      <c r="O65" s="360">
        <v>77.327650816000002</v>
      </c>
      <c r="P65" s="360">
        <v>80.420756848640011</v>
      </c>
      <c r="Q65" s="361">
        <v>80.420756848640011</v>
      </c>
      <c r="R65" s="349">
        <v>372.33967806464</v>
      </c>
      <c r="S65" s="349">
        <v>1118.3340780646399</v>
      </c>
    </row>
    <row r="66" spans="1:19" s="298" customFormat="1">
      <c r="A66" s="301" t="s">
        <v>1090</v>
      </c>
      <c r="B66" s="284" t="s">
        <v>1129</v>
      </c>
      <c r="C66" s="342" t="s">
        <v>748</v>
      </c>
      <c r="D66" s="352" t="s">
        <v>286</v>
      </c>
      <c r="E66" s="352" t="s">
        <v>286</v>
      </c>
      <c r="F66" s="352" t="s">
        <v>286</v>
      </c>
      <c r="G66" s="352" t="s">
        <v>286</v>
      </c>
      <c r="H66" s="352" t="s">
        <v>286</v>
      </c>
      <c r="I66" s="352" t="s">
        <v>286</v>
      </c>
      <c r="J66" s="352" t="s">
        <v>286</v>
      </c>
      <c r="K66" s="352" t="s">
        <v>286</v>
      </c>
      <c r="L66" s="352" t="s">
        <v>286</v>
      </c>
      <c r="M66" s="352" t="s">
        <v>286</v>
      </c>
      <c r="N66" s="352" t="s">
        <v>286</v>
      </c>
      <c r="O66" s="352" t="s">
        <v>286</v>
      </c>
      <c r="P66" s="352" t="s">
        <v>286</v>
      </c>
      <c r="Q66" s="352" t="s">
        <v>286</v>
      </c>
      <c r="R66" s="352" t="s">
        <v>286</v>
      </c>
      <c r="S66" s="352" t="s">
        <v>286</v>
      </c>
    </row>
    <row r="67" spans="1:19" s="298" customFormat="1">
      <c r="A67" s="301" t="s">
        <v>1091</v>
      </c>
      <c r="B67" s="284" t="s">
        <v>1123</v>
      </c>
      <c r="C67" s="342" t="s">
        <v>748</v>
      </c>
      <c r="D67" s="352" t="s">
        <v>286</v>
      </c>
      <c r="E67" s="352" t="s">
        <v>286</v>
      </c>
      <c r="F67" s="352" t="s">
        <v>286</v>
      </c>
      <c r="G67" s="352" t="s">
        <v>286</v>
      </c>
      <c r="H67" s="352" t="s">
        <v>286</v>
      </c>
      <c r="I67" s="352" t="s">
        <v>286</v>
      </c>
      <c r="J67" s="352" t="s">
        <v>286</v>
      </c>
      <c r="K67" s="352" t="s">
        <v>286</v>
      </c>
      <c r="L67" s="352" t="s">
        <v>286</v>
      </c>
      <c r="M67" s="352" t="s">
        <v>286</v>
      </c>
      <c r="N67" s="352" t="s">
        <v>286</v>
      </c>
      <c r="O67" s="352" t="s">
        <v>286</v>
      </c>
      <c r="P67" s="352" t="s">
        <v>286</v>
      </c>
      <c r="Q67" s="352" t="s">
        <v>286</v>
      </c>
      <c r="R67" s="352" t="s">
        <v>286</v>
      </c>
      <c r="S67" s="352" t="s">
        <v>286</v>
      </c>
    </row>
    <row r="68" spans="1:19" s="298" customFormat="1">
      <c r="A68" s="301" t="s">
        <v>1092</v>
      </c>
      <c r="B68" s="284" t="s">
        <v>1128</v>
      </c>
      <c r="C68" s="342" t="s">
        <v>748</v>
      </c>
      <c r="D68" s="352" t="s">
        <v>286</v>
      </c>
      <c r="E68" s="352" t="s">
        <v>286</v>
      </c>
      <c r="F68" s="352" t="s">
        <v>286</v>
      </c>
      <c r="G68" s="352" t="s">
        <v>286</v>
      </c>
      <c r="H68" s="352" t="s">
        <v>286</v>
      </c>
      <c r="I68" s="352" t="s">
        <v>286</v>
      </c>
      <c r="J68" s="352" t="s">
        <v>286</v>
      </c>
      <c r="K68" s="352" t="s">
        <v>286</v>
      </c>
      <c r="L68" s="352" t="s">
        <v>286</v>
      </c>
      <c r="M68" s="352" t="s">
        <v>286</v>
      </c>
      <c r="N68" s="352" t="s">
        <v>286</v>
      </c>
      <c r="O68" s="352" t="s">
        <v>286</v>
      </c>
      <c r="P68" s="352" t="s">
        <v>286</v>
      </c>
      <c r="Q68" s="352" t="s">
        <v>286</v>
      </c>
      <c r="R68" s="352" t="s">
        <v>286</v>
      </c>
      <c r="S68" s="352" t="s">
        <v>286</v>
      </c>
    </row>
    <row r="69" spans="1:19" s="298" customFormat="1">
      <c r="A69" s="301" t="s">
        <v>1093</v>
      </c>
      <c r="B69" s="284" t="s">
        <v>1094</v>
      </c>
      <c r="C69" s="342" t="s">
        <v>748</v>
      </c>
      <c r="D69" s="352" t="s">
        <v>286</v>
      </c>
      <c r="E69" s="352" t="s">
        <v>286</v>
      </c>
      <c r="F69" s="352" t="s">
        <v>286</v>
      </c>
      <c r="G69" s="352" t="s">
        <v>286</v>
      </c>
      <c r="H69" s="352" t="s">
        <v>286</v>
      </c>
      <c r="I69" s="352" t="s">
        <v>286</v>
      </c>
      <c r="J69" s="352" t="s">
        <v>286</v>
      </c>
      <c r="K69" s="352" t="s">
        <v>286</v>
      </c>
      <c r="L69" s="352" t="s">
        <v>286</v>
      </c>
      <c r="M69" s="352" t="s">
        <v>286</v>
      </c>
      <c r="N69" s="352" t="s">
        <v>286</v>
      </c>
      <c r="O69" s="352" t="s">
        <v>286</v>
      </c>
      <c r="P69" s="352" t="s">
        <v>286</v>
      </c>
      <c r="Q69" s="352" t="s">
        <v>286</v>
      </c>
      <c r="R69" s="352" t="s">
        <v>286</v>
      </c>
      <c r="S69" s="352" t="s">
        <v>286</v>
      </c>
    </row>
    <row r="70" spans="1:19" s="298" customFormat="1">
      <c r="A70" s="310" t="s">
        <v>853</v>
      </c>
      <c r="B70" s="309" t="s">
        <v>1011</v>
      </c>
      <c r="C70" s="343" t="s">
        <v>748</v>
      </c>
      <c r="D70" s="344">
        <f t="shared" ref="D70:E70" si="17">SUM(D71:D72)</f>
        <v>78.088698780822682</v>
      </c>
      <c r="E70" s="344">
        <f t="shared" si="17"/>
        <v>71.368469563863457</v>
      </c>
      <c r="F70" s="344">
        <f>SUM(F71:F72)</f>
        <v>74.99019100000001</v>
      </c>
      <c r="G70" s="344">
        <f t="shared" ref="G70:I70" si="18">SUM(G71:G72)</f>
        <v>84.149333000000013</v>
      </c>
      <c r="H70" s="344">
        <f t="shared" ref="H70" si="19">SUM(H71:H72)</f>
        <v>4.0446499999999999</v>
      </c>
      <c r="I70" s="344">
        <f t="shared" si="18"/>
        <v>4.0446499999999999</v>
      </c>
      <c r="J70" s="344">
        <v>4.2064360000000001</v>
      </c>
      <c r="K70" s="344">
        <v>84.149333000000013</v>
      </c>
      <c r="L70" s="344">
        <v>4.3746934399999997</v>
      </c>
      <c r="M70" s="344">
        <v>4.3746934399999997</v>
      </c>
      <c r="N70" s="344">
        <v>4.5496811776000001</v>
      </c>
      <c r="O70" s="344">
        <v>4.5496811776000001</v>
      </c>
      <c r="P70" s="344">
        <v>4.731668424704</v>
      </c>
      <c r="Q70" s="344">
        <v>4.731668424704</v>
      </c>
      <c r="R70" s="344">
        <v>21.907129042304003</v>
      </c>
      <c r="S70" s="344">
        <v>101.85002604230402</v>
      </c>
    </row>
    <row r="71" spans="1:19" s="298" customFormat="1">
      <c r="A71" s="301" t="s">
        <v>113</v>
      </c>
      <c r="B71" s="284" t="s">
        <v>796</v>
      </c>
      <c r="C71" s="342" t="s">
        <v>748</v>
      </c>
      <c r="D71" s="339">
        <f>77921.3435309581/1000</f>
        <v>77.921343530958097</v>
      </c>
      <c r="E71" s="339">
        <f>71255.9659115088/1000</f>
        <v>71.255965911508795</v>
      </c>
      <c r="F71" s="339">
        <f>74895.515/1000</f>
        <v>74.895515000000003</v>
      </c>
      <c r="G71" s="347">
        <v>84.048460000000006</v>
      </c>
      <c r="H71" s="347">
        <v>3.9134600000000002</v>
      </c>
      <c r="I71" s="347">
        <v>3.9134600000000002</v>
      </c>
      <c r="J71" s="347">
        <v>4.0699984000000002</v>
      </c>
      <c r="K71" s="347">
        <v>84.048460000000006</v>
      </c>
      <c r="L71" s="347">
        <v>4.2327983360000001</v>
      </c>
      <c r="M71" s="347">
        <v>4.2327983360000001</v>
      </c>
      <c r="N71" s="347">
        <v>4.4021102694400005</v>
      </c>
      <c r="O71" s="347">
        <v>4.4021102694400005</v>
      </c>
      <c r="P71" s="347">
        <v>4.5781946802176003</v>
      </c>
      <c r="Q71" s="347">
        <v>4.5781946802176003</v>
      </c>
      <c r="R71" s="349">
        <v>21.196561685657599</v>
      </c>
      <c r="S71" s="349">
        <v>101.17502328565762</v>
      </c>
    </row>
    <row r="72" spans="1:19" s="298" customFormat="1">
      <c r="A72" s="301" t="s">
        <v>793</v>
      </c>
      <c r="B72" s="284" t="s">
        <v>64</v>
      </c>
      <c r="C72" s="342" t="s">
        <v>748</v>
      </c>
      <c r="D72" s="339">
        <f>167.355249864579/1000</f>
        <v>0.167355249864579</v>
      </c>
      <c r="E72" s="339">
        <f>112.503652354661/1000</f>
        <v>0.112503652354661</v>
      </c>
      <c r="F72" s="339">
        <f>94.676/1000</f>
        <v>9.4675999999999996E-2</v>
      </c>
      <c r="G72" s="347">
        <v>0.100873</v>
      </c>
      <c r="H72" s="347">
        <v>0.13119</v>
      </c>
      <c r="I72" s="347">
        <v>0.13119</v>
      </c>
      <c r="J72" s="347">
        <v>0.13643759999999999</v>
      </c>
      <c r="K72" s="347">
        <v>0.100873</v>
      </c>
      <c r="L72" s="347">
        <v>0.14189510399999999</v>
      </c>
      <c r="M72" s="347">
        <v>0.14189510399999999</v>
      </c>
      <c r="N72" s="347">
        <v>0.14757090815999999</v>
      </c>
      <c r="O72" s="347">
        <v>0.14757090815999999</v>
      </c>
      <c r="P72" s="347">
        <v>0.1534737444864</v>
      </c>
      <c r="Q72" s="347">
        <v>0.1534737444864</v>
      </c>
      <c r="R72" s="349">
        <v>0.71056735664639992</v>
      </c>
      <c r="S72" s="349">
        <v>0.67500275664640008</v>
      </c>
    </row>
    <row r="73" spans="1:19" s="298" customFormat="1">
      <c r="A73" s="310" t="s">
        <v>854</v>
      </c>
      <c r="B73" s="309" t="s">
        <v>1012</v>
      </c>
      <c r="C73" s="343" t="s">
        <v>748</v>
      </c>
      <c r="D73" s="344">
        <f t="shared" ref="D73:E73" si="20">SUM(D74:D76)</f>
        <v>84.131028141363302</v>
      </c>
      <c r="E73" s="344">
        <f t="shared" si="20"/>
        <v>99.411688639538312</v>
      </c>
      <c r="F73" s="344">
        <f>SUM(F74:F76)</f>
        <v>139.4417047899999</v>
      </c>
      <c r="G73" s="344">
        <f t="shared" ref="G73:I73" si="21">SUM(G74:G76)</f>
        <v>202.10110700000001</v>
      </c>
      <c r="H73" s="344">
        <f t="shared" ref="H73" si="22">SUM(H74:H76)</f>
        <v>86.922808434160061</v>
      </c>
      <c r="I73" s="344">
        <f t="shared" si="21"/>
        <v>86.922808434160061</v>
      </c>
      <c r="J73" s="344">
        <v>92.637038275157437</v>
      </c>
      <c r="K73" s="344">
        <v>458.96617673956786</v>
      </c>
      <c r="L73" s="344">
        <v>98.414443636705926</v>
      </c>
      <c r="M73" s="344">
        <v>98.414443636705926</v>
      </c>
      <c r="N73" s="344">
        <v>104.56506092433821</v>
      </c>
      <c r="O73" s="344">
        <v>104.56506092433821</v>
      </c>
      <c r="P73" s="344">
        <v>110.94322304174698</v>
      </c>
      <c r="Q73" s="344">
        <v>110.94322304174698</v>
      </c>
      <c r="R73" s="344">
        <v>494.25542941210853</v>
      </c>
      <c r="S73" s="344">
        <v>860.58456787651903</v>
      </c>
    </row>
    <row r="74" spans="1:19" s="298" customFormat="1">
      <c r="A74" s="301" t="s">
        <v>855</v>
      </c>
      <c r="B74" s="284" t="s">
        <v>522</v>
      </c>
      <c r="C74" s="342" t="s">
        <v>748</v>
      </c>
      <c r="D74" s="339">
        <v>61.256761129018102</v>
      </c>
      <c r="E74" s="339">
        <v>82.075968639538303</v>
      </c>
      <c r="F74" s="339">
        <v>112.03178478999989</v>
      </c>
      <c r="G74" s="339">
        <v>117.27810700000001</v>
      </c>
      <c r="H74" s="347">
        <v>42.912178434160069</v>
      </c>
      <c r="I74" s="347">
        <v>42.912178434160069</v>
      </c>
      <c r="J74" s="352">
        <v>45.308588275157433</v>
      </c>
      <c r="K74" s="352">
        <v>77.679254839567875</v>
      </c>
      <c r="L74" s="352">
        <v>46.941933636705926</v>
      </c>
      <c r="M74" s="347">
        <v>46.941933636705926</v>
      </c>
      <c r="N74" s="347">
        <v>48.716100924338207</v>
      </c>
      <c r="O74" s="347">
        <v>48.716100924338207</v>
      </c>
      <c r="P74" s="347">
        <v>50.47414304174697</v>
      </c>
      <c r="Q74" s="347">
        <v>50.47414304174697</v>
      </c>
      <c r="R74" s="349">
        <v>235.12579941210851</v>
      </c>
      <c r="S74" s="349">
        <v>267.49646597651895</v>
      </c>
    </row>
    <row r="75" spans="1:19" s="298" customFormat="1" ht="15.75" customHeight="1">
      <c r="A75" s="301" t="s">
        <v>856</v>
      </c>
      <c r="B75" s="284" t="s">
        <v>523</v>
      </c>
      <c r="C75" s="342" t="s">
        <v>748</v>
      </c>
      <c r="D75" s="352" t="s">
        <v>286</v>
      </c>
      <c r="E75" s="352" t="s">
        <v>286</v>
      </c>
      <c r="F75" s="352" t="s">
        <v>286</v>
      </c>
      <c r="G75" s="352" t="s">
        <v>286</v>
      </c>
      <c r="H75" s="352" t="s">
        <v>286</v>
      </c>
      <c r="I75" s="352" t="s">
        <v>286</v>
      </c>
      <c r="J75" s="352" t="s">
        <v>286</v>
      </c>
      <c r="K75" s="352" t="s">
        <v>286</v>
      </c>
      <c r="L75" s="352" t="s">
        <v>286</v>
      </c>
      <c r="M75" s="352" t="s">
        <v>286</v>
      </c>
      <c r="N75" s="352" t="s">
        <v>286</v>
      </c>
      <c r="O75" s="352" t="s">
        <v>286</v>
      </c>
      <c r="P75" s="352" t="s">
        <v>286</v>
      </c>
      <c r="Q75" s="352" t="s">
        <v>286</v>
      </c>
      <c r="R75" s="352" t="s">
        <v>286</v>
      </c>
      <c r="S75" s="352" t="s">
        <v>286</v>
      </c>
    </row>
    <row r="76" spans="1:19" s="298" customFormat="1">
      <c r="A76" s="301" t="s">
        <v>857</v>
      </c>
      <c r="B76" s="284" t="s">
        <v>524</v>
      </c>
      <c r="C76" s="342" t="s">
        <v>748</v>
      </c>
      <c r="D76" s="349">
        <f>22874.2670123452/1000</f>
        <v>22.8742670123452</v>
      </c>
      <c r="E76" s="349">
        <f>17335.72/1000</f>
        <v>17.335720000000002</v>
      </c>
      <c r="F76" s="339">
        <v>27.40992</v>
      </c>
      <c r="G76" s="339">
        <v>84.822999999999993</v>
      </c>
      <c r="H76" s="352">
        <f>6.71982+37.29081</f>
        <v>44.010629999999999</v>
      </c>
      <c r="I76" s="352">
        <f>6.71982+37.29081</f>
        <v>44.010629999999999</v>
      </c>
      <c r="J76" s="339">
        <v>47.328450000000004</v>
      </c>
      <c r="K76" s="352">
        <v>381.28692189999998</v>
      </c>
      <c r="L76" s="347">
        <v>51.47251</v>
      </c>
      <c r="M76" s="347">
        <v>51.47251</v>
      </c>
      <c r="N76" s="347">
        <v>55.848960000000005</v>
      </c>
      <c r="O76" s="347">
        <v>55.848960000000005</v>
      </c>
      <c r="P76" s="347">
        <v>60.469080000000005</v>
      </c>
      <c r="Q76" s="347">
        <v>60.469080000000005</v>
      </c>
      <c r="R76" s="349">
        <v>259.12963000000002</v>
      </c>
      <c r="S76" s="349">
        <v>593.08810189999997</v>
      </c>
    </row>
    <row r="77" spans="1:19" s="298" customFormat="1">
      <c r="A77" s="310" t="s">
        <v>858</v>
      </c>
      <c r="B77" s="309" t="s">
        <v>863</v>
      </c>
      <c r="C77" s="342" t="s">
        <v>748</v>
      </c>
      <c r="D77" s="344">
        <f t="shared" ref="D77:E77" si="23">SUM(D78:D80)</f>
        <v>15.5353435899417</v>
      </c>
      <c r="E77" s="344">
        <f t="shared" si="23"/>
        <v>47.253376916169202</v>
      </c>
      <c r="F77" s="344">
        <f>SUM(F78:F80)</f>
        <v>37.206457</v>
      </c>
      <c r="G77" s="344">
        <f t="shared" ref="G77:I77" si="24">SUM(G78:G80)</f>
        <v>30.842856999999999</v>
      </c>
      <c r="H77" s="344">
        <f t="shared" ref="H77" si="25">SUM(H78:H80)</f>
        <v>25.657170000000001</v>
      </c>
      <c r="I77" s="344">
        <f t="shared" si="24"/>
        <v>25.657170000000001</v>
      </c>
      <c r="J77" s="344">
        <v>26.492824026899999</v>
      </c>
      <c r="K77" s="344">
        <v>26.530166974915147</v>
      </c>
      <c r="L77" s="344">
        <v>27.277011618096243</v>
      </c>
      <c r="M77" s="344">
        <v>27.277011618096243</v>
      </c>
      <c r="N77" s="344">
        <v>28.003630961513299</v>
      </c>
      <c r="O77" s="344">
        <v>28.003630961513299</v>
      </c>
      <c r="P77" s="344">
        <v>28.832538437974094</v>
      </c>
      <c r="Q77" s="344">
        <v>28.832538437974094</v>
      </c>
      <c r="R77" s="344">
        <v>136.26317504448363</v>
      </c>
      <c r="S77" s="344">
        <v>136.30051799249878</v>
      </c>
    </row>
    <row r="78" spans="1:19" s="298" customFormat="1">
      <c r="A78" s="301" t="s">
        <v>859</v>
      </c>
      <c r="B78" s="284" t="s">
        <v>65</v>
      </c>
      <c r="C78" s="342" t="s">
        <v>748</v>
      </c>
      <c r="D78" s="339">
        <f>15535.3435899417/1000</f>
        <v>15.5353435899417</v>
      </c>
      <c r="E78" s="339">
        <f>47253.3769161692/1000</f>
        <v>47.253376916169202</v>
      </c>
      <c r="F78" s="339">
        <f>37206.457/1000</f>
        <v>37.206457</v>
      </c>
      <c r="G78" s="339">
        <v>30.842856999999999</v>
      </c>
      <c r="H78" s="352">
        <v>25.657170000000001</v>
      </c>
      <c r="I78" s="352">
        <v>25.657170000000001</v>
      </c>
      <c r="J78" s="349">
        <v>26.492824026899999</v>
      </c>
      <c r="K78" s="352">
        <v>26.530166974915147</v>
      </c>
      <c r="L78" s="347">
        <v>27.277011618096243</v>
      </c>
      <c r="M78" s="347">
        <v>27.277011618096243</v>
      </c>
      <c r="N78" s="347">
        <v>28.003630961513299</v>
      </c>
      <c r="O78" s="347">
        <v>28.003630961513299</v>
      </c>
      <c r="P78" s="347">
        <v>28.832538437974094</v>
      </c>
      <c r="Q78" s="347">
        <v>28.832538437974094</v>
      </c>
      <c r="R78" s="349">
        <v>136.26317504448363</v>
      </c>
      <c r="S78" s="349">
        <v>136.30051799249878</v>
      </c>
    </row>
    <row r="79" spans="1:19" s="298" customFormat="1">
      <c r="A79" s="301" t="s">
        <v>860</v>
      </c>
      <c r="B79" s="284" t="s">
        <v>66</v>
      </c>
      <c r="C79" s="342" t="s">
        <v>748</v>
      </c>
      <c r="D79" s="352" t="s">
        <v>286</v>
      </c>
      <c r="E79" s="352" t="s">
        <v>286</v>
      </c>
      <c r="F79" s="352" t="s">
        <v>286</v>
      </c>
      <c r="G79" s="352" t="s">
        <v>286</v>
      </c>
      <c r="H79" s="352" t="s">
        <v>286</v>
      </c>
      <c r="I79" s="352" t="s">
        <v>286</v>
      </c>
      <c r="J79" s="352" t="s">
        <v>286</v>
      </c>
      <c r="K79" s="352" t="s">
        <v>286</v>
      </c>
      <c r="L79" s="352" t="s">
        <v>286</v>
      </c>
      <c r="M79" s="352" t="s">
        <v>286</v>
      </c>
      <c r="N79" s="352" t="s">
        <v>286</v>
      </c>
      <c r="O79" s="352" t="s">
        <v>286</v>
      </c>
      <c r="P79" s="352" t="s">
        <v>286</v>
      </c>
      <c r="Q79" s="352" t="s">
        <v>286</v>
      </c>
      <c r="R79" s="352" t="s">
        <v>286</v>
      </c>
      <c r="S79" s="352" t="s">
        <v>286</v>
      </c>
    </row>
    <row r="80" spans="1:19" s="298" customFormat="1">
      <c r="A80" s="301" t="s">
        <v>861</v>
      </c>
      <c r="B80" s="284" t="s">
        <v>9</v>
      </c>
      <c r="C80" s="342" t="s">
        <v>748</v>
      </c>
      <c r="D80" s="352" t="s">
        <v>286</v>
      </c>
      <c r="E80" s="352" t="s">
        <v>286</v>
      </c>
      <c r="F80" s="352" t="s">
        <v>286</v>
      </c>
      <c r="G80" s="352" t="s">
        <v>286</v>
      </c>
      <c r="H80" s="352" t="s">
        <v>286</v>
      </c>
      <c r="I80" s="352" t="s">
        <v>286</v>
      </c>
      <c r="J80" s="352" t="s">
        <v>286</v>
      </c>
      <c r="K80" s="352" t="s">
        <v>286</v>
      </c>
      <c r="L80" s="352" t="s">
        <v>286</v>
      </c>
      <c r="M80" s="352" t="s">
        <v>286</v>
      </c>
      <c r="N80" s="352" t="s">
        <v>286</v>
      </c>
      <c r="O80" s="352" t="s">
        <v>286</v>
      </c>
      <c r="P80" s="352" t="s">
        <v>286</v>
      </c>
      <c r="Q80" s="352" t="s">
        <v>286</v>
      </c>
      <c r="R80" s="352" t="s">
        <v>286</v>
      </c>
      <c r="S80" s="352" t="s">
        <v>286</v>
      </c>
    </row>
    <row r="81" spans="1:19" s="298" customFormat="1">
      <c r="A81" s="310" t="s">
        <v>26</v>
      </c>
      <c r="B81" s="311" t="s">
        <v>1153</v>
      </c>
      <c r="C81" s="343" t="s">
        <v>748</v>
      </c>
      <c r="D81" s="344">
        <f t="shared" ref="D81:E81" si="26">D18-D33</f>
        <v>-894.054257054755</v>
      </c>
      <c r="E81" s="344">
        <f t="shared" si="26"/>
        <v>-979.51447885638015</v>
      </c>
      <c r="F81" s="344">
        <f>F18-F33</f>
        <v>-1431.4578493689301</v>
      </c>
      <c r="G81" s="344">
        <f t="shared" ref="G81:I81" si="27">G18-G33</f>
        <v>-1458.34257160375</v>
      </c>
      <c r="H81" s="344">
        <f t="shared" ref="H81" si="28">H18-H33</f>
        <v>2.3241799999999557</v>
      </c>
      <c r="I81" s="344">
        <f t="shared" si="27"/>
        <v>2.3241799999999557</v>
      </c>
      <c r="J81" s="344">
        <v>1.6018515519929224</v>
      </c>
      <c r="K81" s="344">
        <v>2.4032612902999517</v>
      </c>
      <c r="L81" s="344">
        <v>1.649266357931765</v>
      </c>
      <c r="M81" s="344">
        <v>1.649266357931765</v>
      </c>
      <c r="N81" s="344">
        <v>1.6980846421270144</v>
      </c>
      <c r="O81" s="344">
        <v>1.6980846421270144</v>
      </c>
      <c r="P81" s="344">
        <v>1.7483479475339436</v>
      </c>
      <c r="Q81" s="344">
        <v>1.7483479475339436</v>
      </c>
      <c r="R81" s="344">
        <v>8.2488753995856996</v>
      </c>
      <c r="S81" s="344">
        <v>9.0502851378927289</v>
      </c>
    </row>
    <row r="82" spans="1:19" s="298" customFormat="1">
      <c r="A82" s="301" t="s">
        <v>45</v>
      </c>
      <c r="B82" s="282" t="s">
        <v>1007</v>
      </c>
      <c r="C82" s="342" t="s">
        <v>748</v>
      </c>
      <c r="D82" s="352" t="s">
        <v>286</v>
      </c>
      <c r="E82" s="352" t="s">
        <v>286</v>
      </c>
      <c r="F82" s="352" t="s">
        <v>286</v>
      </c>
      <c r="G82" s="352" t="s">
        <v>286</v>
      </c>
      <c r="H82" s="352" t="s">
        <v>286</v>
      </c>
      <c r="I82" s="352" t="s">
        <v>286</v>
      </c>
      <c r="J82" s="352" t="s">
        <v>286</v>
      </c>
      <c r="K82" s="352" t="s">
        <v>286</v>
      </c>
      <c r="L82" s="352" t="s">
        <v>286</v>
      </c>
      <c r="M82" s="352" t="s">
        <v>286</v>
      </c>
      <c r="N82" s="352" t="s">
        <v>286</v>
      </c>
      <c r="O82" s="352" t="s">
        <v>286</v>
      </c>
      <c r="P82" s="352" t="s">
        <v>286</v>
      </c>
      <c r="Q82" s="352" t="s">
        <v>286</v>
      </c>
      <c r="R82" s="352" t="s">
        <v>286</v>
      </c>
      <c r="S82" s="352" t="s">
        <v>286</v>
      </c>
    </row>
    <row r="83" spans="1:19" s="298" customFormat="1" ht="31.5">
      <c r="A83" s="301" t="s">
        <v>830</v>
      </c>
      <c r="B83" s="141" t="s">
        <v>897</v>
      </c>
      <c r="C83" s="342" t="s">
        <v>748</v>
      </c>
      <c r="D83" s="352" t="s">
        <v>286</v>
      </c>
      <c r="E83" s="352" t="s">
        <v>286</v>
      </c>
      <c r="F83" s="352" t="s">
        <v>286</v>
      </c>
      <c r="G83" s="352" t="s">
        <v>286</v>
      </c>
      <c r="H83" s="352" t="s">
        <v>286</v>
      </c>
      <c r="I83" s="352" t="s">
        <v>286</v>
      </c>
      <c r="J83" s="352" t="s">
        <v>286</v>
      </c>
      <c r="K83" s="352" t="s">
        <v>286</v>
      </c>
      <c r="L83" s="352" t="s">
        <v>286</v>
      </c>
      <c r="M83" s="352" t="s">
        <v>286</v>
      </c>
      <c r="N83" s="352" t="s">
        <v>286</v>
      </c>
      <c r="O83" s="352" t="s">
        <v>286</v>
      </c>
      <c r="P83" s="352" t="s">
        <v>286</v>
      </c>
      <c r="Q83" s="352" t="s">
        <v>286</v>
      </c>
      <c r="R83" s="352" t="s">
        <v>286</v>
      </c>
      <c r="S83" s="352" t="s">
        <v>286</v>
      </c>
    </row>
    <row r="84" spans="1:19" s="298" customFormat="1" ht="31.5">
      <c r="A84" s="301" t="s">
        <v>831</v>
      </c>
      <c r="B84" s="141" t="s">
        <v>898</v>
      </c>
      <c r="C84" s="342" t="s">
        <v>748</v>
      </c>
      <c r="D84" s="352" t="s">
        <v>286</v>
      </c>
      <c r="E84" s="352" t="s">
        <v>286</v>
      </c>
      <c r="F84" s="352" t="s">
        <v>286</v>
      </c>
      <c r="G84" s="352" t="s">
        <v>286</v>
      </c>
      <c r="H84" s="352" t="s">
        <v>286</v>
      </c>
      <c r="I84" s="352" t="s">
        <v>286</v>
      </c>
      <c r="J84" s="352" t="s">
        <v>286</v>
      </c>
      <c r="K84" s="352" t="s">
        <v>286</v>
      </c>
      <c r="L84" s="352" t="s">
        <v>286</v>
      </c>
      <c r="M84" s="352" t="s">
        <v>286</v>
      </c>
      <c r="N84" s="352" t="s">
        <v>286</v>
      </c>
      <c r="O84" s="352" t="s">
        <v>286</v>
      </c>
      <c r="P84" s="352" t="s">
        <v>286</v>
      </c>
      <c r="Q84" s="352" t="s">
        <v>286</v>
      </c>
      <c r="R84" s="352" t="s">
        <v>286</v>
      </c>
      <c r="S84" s="352" t="s">
        <v>286</v>
      </c>
    </row>
    <row r="85" spans="1:19" s="298" customFormat="1" ht="31.5">
      <c r="A85" s="301" t="s">
        <v>832</v>
      </c>
      <c r="B85" s="141" t="s">
        <v>883</v>
      </c>
      <c r="C85" s="342" t="s">
        <v>748</v>
      </c>
      <c r="D85" s="352" t="s">
        <v>286</v>
      </c>
      <c r="E85" s="352" t="s">
        <v>286</v>
      </c>
      <c r="F85" s="352" t="s">
        <v>286</v>
      </c>
      <c r="G85" s="352" t="s">
        <v>286</v>
      </c>
      <c r="H85" s="352" t="s">
        <v>286</v>
      </c>
      <c r="I85" s="352" t="s">
        <v>286</v>
      </c>
      <c r="J85" s="352" t="s">
        <v>286</v>
      </c>
      <c r="K85" s="352" t="s">
        <v>286</v>
      </c>
      <c r="L85" s="352" t="s">
        <v>286</v>
      </c>
      <c r="M85" s="352" t="s">
        <v>286</v>
      </c>
      <c r="N85" s="352" t="s">
        <v>286</v>
      </c>
      <c r="O85" s="352" t="s">
        <v>286</v>
      </c>
      <c r="P85" s="352" t="s">
        <v>286</v>
      </c>
      <c r="Q85" s="352" t="s">
        <v>286</v>
      </c>
      <c r="R85" s="352" t="s">
        <v>286</v>
      </c>
      <c r="S85" s="352" t="s">
        <v>286</v>
      </c>
    </row>
    <row r="86" spans="1:19" s="298" customFormat="1">
      <c r="A86" s="301" t="s">
        <v>46</v>
      </c>
      <c r="B86" s="282" t="s">
        <v>1044</v>
      </c>
      <c r="C86" s="342" t="s">
        <v>748</v>
      </c>
      <c r="D86" s="352" t="s">
        <v>286</v>
      </c>
      <c r="E86" s="352" t="s">
        <v>286</v>
      </c>
      <c r="F86" s="352" t="s">
        <v>286</v>
      </c>
      <c r="G86" s="352" t="s">
        <v>286</v>
      </c>
      <c r="H86" s="352" t="s">
        <v>286</v>
      </c>
      <c r="I86" s="352" t="s">
        <v>286</v>
      </c>
      <c r="J86" s="352" t="s">
        <v>286</v>
      </c>
      <c r="K86" s="352" t="s">
        <v>286</v>
      </c>
      <c r="L86" s="352" t="s">
        <v>286</v>
      </c>
      <c r="M86" s="352" t="s">
        <v>286</v>
      </c>
      <c r="N86" s="352" t="s">
        <v>286</v>
      </c>
      <c r="O86" s="352" t="s">
        <v>286</v>
      </c>
      <c r="P86" s="352" t="s">
        <v>286</v>
      </c>
      <c r="Q86" s="352" t="s">
        <v>286</v>
      </c>
      <c r="R86" s="352" t="s">
        <v>286</v>
      </c>
      <c r="S86" s="352" t="s">
        <v>286</v>
      </c>
    </row>
    <row r="87" spans="1:19" s="298" customFormat="1">
      <c r="A87" s="301" t="s">
        <v>749</v>
      </c>
      <c r="B87" s="282" t="s">
        <v>937</v>
      </c>
      <c r="C87" s="342" t="s">
        <v>748</v>
      </c>
      <c r="D87" s="349">
        <f t="shared" ref="D87:G89" si="29">D24-D39</f>
        <v>-879.81408705475496</v>
      </c>
      <c r="E87" s="349">
        <f t="shared" si="29"/>
        <v>-965.54193885638006</v>
      </c>
      <c r="F87" s="349">
        <f>F24-F39</f>
        <v>-1414.8275193689301</v>
      </c>
      <c r="G87" s="349">
        <f t="shared" ref="G87" si="30">G24-G39</f>
        <v>-1443.22116160375</v>
      </c>
      <c r="H87" s="349">
        <f>H24-H39</f>
        <v>2.3241799999999557</v>
      </c>
      <c r="I87" s="349">
        <f t="shared" ref="I87" si="31">I24-I39</f>
        <v>2.3241799999999557</v>
      </c>
      <c r="J87" s="349">
        <v>1.6018515519929224</v>
      </c>
      <c r="K87" s="349">
        <v>2.4032612902999517</v>
      </c>
      <c r="L87" s="349">
        <v>1.649266357931765</v>
      </c>
      <c r="M87" s="349">
        <v>1.649266357931765</v>
      </c>
      <c r="N87" s="349">
        <v>1.6980846421270144</v>
      </c>
      <c r="O87" s="349">
        <v>1.6980846421270144</v>
      </c>
      <c r="P87" s="349">
        <v>1.7483479475339436</v>
      </c>
      <c r="Q87" s="349">
        <v>1.7483479475339436</v>
      </c>
      <c r="R87" s="349">
        <v>8.248875399586268</v>
      </c>
      <c r="S87" s="349">
        <v>9.0502851378932974</v>
      </c>
    </row>
    <row r="88" spans="1:19" s="298" customFormat="1">
      <c r="A88" s="301" t="s">
        <v>750</v>
      </c>
      <c r="B88" s="282" t="s">
        <v>1045</v>
      </c>
      <c r="C88" s="342" t="s">
        <v>748</v>
      </c>
      <c r="D88" s="352" t="s">
        <v>286</v>
      </c>
      <c r="E88" s="352" t="s">
        <v>286</v>
      </c>
      <c r="F88" s="352" t="s">
        <v>286</v>
      </c>
      <c r="G88" s="352" t="s">
        <v>286</v>
      </c>
      <c r="H88" s="352" t="s">
        <v>286</v>
      </c>
      <c r="I88" s="352" t="s">
        <v>286</v>
      </c>
      <c r="J88" s="352" t="s">
        <v>286</v>
      </c>
      <c r="K88" s="352" t="s">
        <v>286</v>
      </c>
      <c r="L88" s="352" t="s">
        <v>286</v>
      </c>
      <c r="M88" s="352" t="s">
        <v>286</v>
      </c>
      <c r="N88" s="352" t="s">
        <v>286</v>
      </c>
      <c r="O88" s="352" t="s">
        <v>286</v>
      </c>
      <c r="P88" s="352" t="s">
        <v>286</v>
      </c>
      <c r="Q88" s="352" t="s">
        <v>286</v>
      </c>
      <c r="R88" s="352" t="s">
        <v>286</v>
      </c>
      <c r="S88" s="352" t="s">
        <v>286</v>
      </c>
    </row>
    <row r="89" spans="1:19" s="298" customFormat="1">
      <c r="A89" s="301" t="s">
        <v>751</v>
      </c>
      <c r="B89" s="282" t="s">
        <v>938</v>
      </c>
      <c r="C89" s="342" t="s">
        <v>748</v>
      </c>
      <c r="D89" s="349">
        <f t="shared" si="29"/>
        <v>-14.240169999999999</v>
      </c>
      <c r="E89" s="349">
        <f t="shared" si="29"/>
        <v>-13.97254</v>
      </c>
      <c r="F89" s="349">
        <f t="shared" si="29"/>
        <v>-16.630330000000001</v>
      </c>
      <c r="G89" s="349">
        <f t="shared" si="29"/>
        <v>-15.121410000000001</v>
      </c>
      <c r="H89" s="352" t="s">
        <v>286</v>
      </c>
      <c r="I89" s="352" t="s">
        <v>286</v>
      </c>
      <c r="J89" s="352" t="s">
        <v>286</v>
      </c>
      <c r="K89" s="352" t="s">
        <v>286</v>
      </c>
      <c r="L89" s="352" t="s">
        <v>286</v>
      </c>
      <c r="M89" s="352" t="s">
        <v>286</v>
      </c>
      <c r="N89" s="352" t="s">
        <v>286</v>
      </c>
      <c r="O89" s="352" t="s">
        <v>286</v>
      </c>
      <c r="P89" s="352" t="s">
        <v>286</v>
      </c>
      <c r="Q89" s="352" t="s">
        <v>286</v>
      </c>
      <c r="R89" s="352" t="s">
        <v>286</v>
      </c>
      <c r="S89" s="352" t="s">
        <v>286</v>
      </c>
    </row>
    <row r="90" spans="1:19" s="298" customFormat="1">
      <c r="A90" s="301" t="s">
        <v>752</v>
      </c>
      <c r="B90" s="282" t="s">
        <v>939</v>
      </c>
      <c r="C90" s="342" t="s">
        <v>748</v>
      </c>
      <c r="D90" s="352" t="s">
        <v>286</v>
      </c>
      <c r="E90" s="352" t="s">
        <v>286</v>
      </c>
      <c r="F90" s="352" t="s">
        <v>286</v>
      </c>
      <c r="G90" s="352" t="s">
        <v>286</v>
      </c>
      <c r="H90" s="352" t="s">
        <v>286</v>
      </c>
      <c r="I90" s="352" t="s">
        <v>286</v>
      </c>
      <c r="J90" s="352" t="s">
        <v>286</v>
      </c>
      <c r="K90" s="352" t="s">
        <v>286</v>
      </c>
      <c r="L90" s="352" t="s">
        <v>286</v>
      </c>
      <c r="M90" s="352" t="s">
        <v>286</v>
      </c>
      <c r="N90" s="352" t="s">
        <v>286</v>
      </c>
      <c r="O90" s="352" t="s">
        <v>286</v>
      </c>
      <c r="P90" s="352" t="s">
        <v>286</v>
      </c>
      <c r="Q90" s="352" t="s">
        <v>286</v>
      </c>
      <c r="R90" s="352" t="s">
        <v>286</v>
      </c>
      <c r="S90" s="352" t="s">
        <v>286</v>
      </c>
    </row>
    <row r="91" spans="1:19" s="298" customFormat="1">
      <c r="A91" s="301" t="s">
        <v>753</v>
      </c>
      <c r="B91" s="282" t="s">
        <v>1052</v>
      </c>
      <c r="C91" s="342" t="s">
        <v>748</v>
      </c>
      <c r="D91" s="352" t="s">
        <v>286</v>
      </c>
      <c r="E91" s="352" t="s">
        <v>286</v>
      </c>
      <c r="F91" s="352" t="s">
        <v>286</v>
      </c>
      <c r="G91" s="352" t="s">
        <v>286</v>
      </c>
      <c r="H91" s="352" t="s">
        <v>286</v>
      </c>
      <c r="I91" s="352" t="s">
        <v>286</v>
      </c>
      <c r="J91" s="352" t="s">
        <v>286</v>
      </c>
      <c r="K91" s="352" t="s">
        <v>286</v>
      </c>
      <c r="L91" s="352" t="s">
        <v>286</v>
      </c>
      <c r="M91" s="352" t="s">
        <v>286</v>
      </c>
      <c r="N91" s="352" t="s">
        <v>286</v>
      </c>
      <c r="O91" s="352" t="s">
        <v>286</v>
      </c>
      <c r="P91" s="352" t="s">
        <v>286</v>
      </c>
      <c r="Q91" s="352" t="s">
        <v>286</v>
      </c>
      <c r="R91" s="352" t="s">
        <v>286</v>
      </c>
      <c r="S91" s="352" t="s">
        <v>286</v>
      </c>
    </row>
    <row r="92" spans="1:19" s="298" customFormat="1" ht="31.5">
      <c r="A92" s="301" t="s">
        <v>754</v>
      </c>
      <c r="B92" s="283" t="s">
        <v>817</v>
      </c>
      <c r="C92" s="342" t="s">
        <v>748</v>
      </c>
      <c r="D92" s="352" t="s">
        <v>286</v>
      </c>
      <c r="E92" s="352" t="s">
        <v>286</v>
      </c>
      <c r="F92" s="352" t="s">
        <v>286</v>
      </c>
      <c r="G92" s="352" t="s">
        <v>286</v>
      </c>
      <c r="H92" s="352" t="s">
        <v>286</v>
      </c>
      <c r="I92" s="352" t="s">
        <v>286</v>
      </c>
      <c r="J92" s="352" t="s">
        <v>286</v>
      </c>
      <c r="K92" s="352" t="s">
        <v>286</v>
      </c>
      <c r="L92" s="352" t="s">
        <v>286</v>
      </c>
      <c r="M92" s="352" t="s">
        <v>286</v>
      </c>
      <c r="N92" s="352" t="s">
        <v>286</v>
      </c>
      <c r="O92" s="352" t="s">
        <v>286</v>
      </c>
      <c r="P92" s="352" t="s">
        <v>286</v>
      </c>
      <c r="Q92" s="352" t="s">
        <v>286</v>
      </c>
      <c r="R92" s="352" t="s">
        <v>286</v>
      </c>
      <c r="S92" s="352" t="s">
        <v>286</v>
      </c>
    </row>
    <row r="93" spans="1:19" s="298" customFormat="1">
      <c r="A93" s="301" t="s">
        <v>978</v>
      </c>
      <c r="B93" s="141" t="s">
        <v>643</v>
      </c>
      <c r="C93" s="342" t="s">
        <v>748</v>
      </c>
      <c r="D93" s="352" t="s">
        <v>286</v>
      </c>
      <c r="E93" s="352" t="s">
        <v>286</v>
      </c>
      <c r="F93" s="352" t="s">
        <v>286</v>
      </c>
      <c r="G93" s="352" t="s">
        <v>286</v>
      </c>
      <c r="H93" s="352" t="s">
        <v>286</v>
      </c>
      <c r="I93" s="352" t="s">
        <v>286</v>
      </c>
      <c r="J93" s="352" t="s">
        <v>286</v>
      </c>
      <c r="K93" s="352" t="s">
        <v>286</v>
      </c>
      <c r="L93" s="352" t="s">
        <v>286</v>
      </c>
      <c r="M93" s="352" t="s">
        <v>286</v>
      </c>
      <c r="N93" s="352" t="s">
        <v>286</v>
      </c>
      <c r="O93" s="352" t="s">
        <v>286</v>
      </c>
      <c r="P93" s="352" t="s">
        <v>286</v>
      </c>
      <c r="Q93" s="352" t="s">
        <v>286</v>
      </c>
      <c r="R93" s="352" t="s">
        <v>286</v>
      </c>
      <c r="S93" s="352" t="s">
        <v>286</v>
      </c>
    </row>
    <row r="94" spans="1:19" s="298" customFormat="1">
      <c r="A94" s="301" t="s">
        <v>979</v>
      </c>
      <c r="B94" s="284" t="s">
        <v>631</v>
      </c>
      <c r="C94" s="342" t="s">
        <v>748</v>
      </c>
      <c r="D94" s="352" t="s">
        <v>286</v>
      </c>
      <c r="E94" s="352" t="s">
        <v>286</v>
      </c>
      <c r="F94" s="352" t="s">
        <v>286</v>
      </c>
      <c r="G94" s="352" t="s">
        <v>286</v>
      </c>
      <c r="H94" s="352" t="s">
        <v>286</v>
      </c>
      <c r="I94" s="352" t="s">
        <v>286</v>
      </c>
      <c r="J94" s="352" t="s">
        <v>286</v>
      </c>
      <c r="K94" s="352" t="s">
        <v>286</v>
      </c>
      <c r="L94" s="352" t="s">
        <v>286</v>
      </c>
      <c r="M94" s="352" t="s">
        <v>286</v>
      </c>
      <c r="N94" s="352" t="s">
        <v>286</v>
      </c>
      <c r="O94" s="352" t="s">
        <v>286</v>
      </c>
      <c r="P94" s="352" t="s">
        <v>286</v>
      </c>
      <c r="Q94" s="352" t="s">
        <v>286</v>
      </c>
      <c r="R94" s="352" t="s">
        <v>286</v>
      </c>
      <c r="S94" s="352" t="s">
        <v>286</v>
      </c>
    </row>
    <row r="95" spans="1:19" s="298" customFormat="1">
      <c r="A95" s="301" t="s">
        <v>755</v>
      </c>
      <c r="B95" s="282" t="s">
        <v>940</v>
      </c>
      <c r="C95" s="342" t="s">
        <v>748</v>
      </c>
      <c r="D95" s="352" t="s">
        <v>286</v>
      </c>
      <c r="E95" s="352" t="s">
        <v>286</v>
      </c>
      <c r="F95" s="352" t="s">
        <v>286</v>
      </c>
      <c r="G95" s="352" t="s">
        <v>286</v>
      </c>
      <c r="H95" s="352" t="s">
        <v>286</v>
      </c>
      <c r="I95" s="352" t="s">
        <v>286</v>
      </c>
      <c r="J95" s="352" t="s">
        <v>286</v>
      </c>
      <c r="K95" s="352" t="s">
        <v>286</v>
      </c>
      <c r="L95" s="352" t="s">
        <v>286</v>
      </c>
      <c r="M95" s="352" t="s">
        <v>286</v>
      </c>
      <c r="N95" s="352" t="s">
        <v>286</v>
      </c>
      <c r="O95" s="352" t="s">
        <v>286</v>
      </c>
      <c r="P95" s="352" t="s">
        <v>286</v>
      </c>
      <c r="Q95" s="352" t="s">
        <v>286</v>
      </c>
      <c r="R95" s="352" t="s">
        <v>286</v>
      </c>
      <c r="S95" s="352" t="s">
        <v>286</v>
      </c>
    </row>
    <row r="96" spans="1:19" s="298" customFormat="1">
      <c r="A96" s="310" t="s">
        <v>27</v>
      </c>
      <c r="B96" s="311" t="s">
        <v>1154</v>
      </c>
      <c r="C96" s="343" t="s">
        <v>748</v>
      </c>
      <c r="D96" s="344">
        <f>D97-D105</f>
        <v>-17.687684916110697</v>
      </c>
      <c r="E96" s="344">
        <f t="shared" ref="E96:H96" si="32">E97-E105</f>
        <v>-25.7313182226493</v>
      </c>
      <c r="F96" s="344">
        <f t="shared" si="32"/>
        <v>-5.3458579999999998</v>
      </c>
      <c r="G96" s="344">
        <f>G97-G105</f>
        <v>-10.908077</v>
      </c>
      <c r="H96" s="344">
        <f t="shared" si="32"/>
        <v>-2.3241800000000001</v>
      </c>
      <c r="I96" s="344">
        <f t="shared" ref="I96" si="33">I97-I105</f>
        <v>-2.3241800000000001</v>
      </c>
      <c r="J96" s="344">
        <v>-1.6018464924</v>
      </c>
      <c r="K96" s="344">
        <v>-2.4032612903043602</v>
      </c>
      <c r="L96" s="344">
        <v>-1.6492611485750401</v>
      </c>
      <c r="M96" s="344">
        <v>-1.6492611485750401</v>
      </c>
      <c r="N96" s="344">
        <v>-1.6980792785728613</v>
      </c>
      <c r="O96" s="344">
        <v>-1.6980792785728613</v>
      </c>
      <c r="P96" s="344">
        <v>-1.7483424252186182</v>
      </c>
      <c r="Q96" s="344">
        <v>-1.7483424252186182</v>
      </c>
      <c r="R96" s="344">
        <v>-8.2488493447665192</v>
      </c>
      <c r="S96" s="344">
        <v>-9.0502641426708799</v>
      </c>
    </row>
    <row r="97" spans="1:19" s="298" customFormat="1">
      <c r="A97" s="301" t="s">
        <v>52</v>
      </c>
      <c r="B97" s="283" t="s">
        <v>1013</v>
      </c>
      <c r="C97" s="342" t="s">
        <v>748</v>
      </c>
      <c r="D97" s="340">
        <v>0</v>
      </c>
      <c r="E97" s="340">
        <v>0</v>
      </c>
      <c r="F97" s="340">
        <v>0</v>
      </c>
      <c r="G97" s="352">
        <v>0</v>
      </c>
      <c r="H97" s="349">
        <f t="shared" ref="H97" si="34">SUM(H98:H100,H102:H104)</f>
        <v>0</v>
      </c>
      <c r="I97" s="349">
        <f t="shared" ref="I97" si="35">SUM(I98:I100,I102:I104)</f>
        <v>0</v>
      </c>
      <c r="J97" s="349">
        <v>0</v>
      </c>
      <c r="K97" s="349">
        <v>0</v>
      </c>
      <c r="L97" s="349">
        <v>0</v>
      </c>
      <c r="M97" s="349">
        <v>0</v>
      </c>
      <c r="N97" s="349">
        <v>0</v>
      </c>
      <c r="O97" s="349">
        <v>0</v>
      </c>
      <c r="P97" s="349">
        <v>0</v>
      </c>
      <c r="Q97" s="349">
        <v>0</v>
      </c>
      <c r="R97" s="349">
        <v>0</v>
      </c>
      <c r="S97" s="349">
        <v>0</v>
      </c>
    </row>
    <row r="98" spans="1:19" s="298" customFormat="1">
      <c r="A98" s="301" t="s">
        <v>53</v>
      </c>
      <c r="B98" s="141" t="s">
        <v>931</v>
      </c>
      <c r="C98" s="342" t="s">
        <v>748</v>
      </c>
      <c r="D98" s="352" t="s">
        <v>286</v>
      </c>
      <c r="E98" s="352" t="s">
        <v>286</v>
      </c>
      <c r="F98" s="352" t="s">
        <v>286</v>
      </c>
      <c r="G98" s="352" t="s">
        <v>286</v>
      </c>
      <c r="H98" s="352" t="s">
        <v>286</v>
      </c>
      <c r="I98" s="352" t="s">
        <v>286</v>
      </c>
      <c r="J98" s="352" t="s">
        <v>286</v>
      </c>
      <c r="K98" s="352" t="s">
        <v>286</v>
      </c>
      <c r="L98" s="352" t="s">
        <v>286</v>
      </c>
      <c r="M98" s="352" t="s">
        <v>286</v>
      </c>
      <c r="N98" s="352" t="s">
        <v>286</v>
      </c>
      <c r="O98" s="352" t="s">
        <v>286</v>
      </c>
      <c r="P98" s="352" t="s">
        <v>286</v>
      </c>
      <c r="Q98" s="352" t="s">
        <v>286</v>
      </c>
      <c r="R98" s="352" t="s">
        <v>286</v>
      </c>
      <c r="S98" s="352" t="s">
        <v>286</v>
      </c>
    </row>
    <row r="99" spans="1:19" s="298" customFormat="1">
      <c r="A99" s="301" t="s">
        <v>54</v>
      </c>
      <c r="B99" s="141" t="s">
        <v>932</v>
      </c>
      <c r="C99" s="342" t="s">
        <v>748</v>
      </c>
      <c r="D99" s="352" t="s">
        <v>286</v>
      </c>
      <c r="E99" s="352" t="s">
        <v>286</v>
      </c>
      <c r="F99" s="352" t="s">
        <v>286</v>
      </c>
      <c r="G99" s="352" t="s">
        <v>286</v>
      </c>
      <c r="H99" s="352" t="s">
        <v>286</v>
      </c>
      <c r="I99" s="352" t="s">
        <v>286</v>
      </c>
      <c r="J99" s="352" t="s">
        <v>286</v>
      </c>
      <c r="K99" s="352" t="s">
        <v>286</v>
      </c>
      <c r="L99" s="352" t="s">
        <v>286</v>
      </c>
      <c r="M99" s="352" t="s">
        <v>286</v>
      </c>
      <c r="N99" s="352" t="s">
        <v>286</v>
      </c>
      <c r="O99" s="352" t="s">
        <v>286</v>
      </c>
      <c r="P99" s="352" t="s">
        <v>286</v>
      </c>
      <c r="Q99" s="352" t="s">
        <v>286</v>
      </c>
      <c r="R99" s="352" t="s">
        <v>286</v>
      </c>
      <c r="S99" s="352" t="s">
        <v>286</v>
      </c>
    </row>
    <row r="100" spans="1:19" s="298" customFormat="1">
      <c r="A100" s="301" t="s">
        <v>69</v>
      </c>
      <c r="B100" s="141" t="s">
        <v>1014</v>
      </c>
      <c r="C100" s="342" t="s">
        <v>748</v>
      </c>
      <c r="D100" s="352" t="s">
        <v>286</v>
      </c>
      <c r="E100" s="352" t="s">
        <v>286</v>
      </c>
      <c r="F100" s="352" t="s">
        <v>286</v>
      </c>
      <c r="G100" s="352" t="s">
        <v>286</v>
      </c>
      <c r="H100" s="352" t="s">
        <v>286</v>
      </c>
      <c r="I100" s="352" t="s">
        <v>286</v>
      </c>
      <c r="J100" s="352" t="s">
        <v>286</v>
      </c>
      <c r="K100" s="352" t="s">
        <v>286</v>
      </c>
      <c r="L100" s="352" t="s">
        <v>286</v>
      </c>
      <c r="M100" s="352" t="s">
        <v>286</v>
      </c>
      <c r="N100" s="352" t="s">
        <v>286</v>
      </c>
      <c r="O100" s="352" t="s">
        <v>286</v>
      </c>
      <c r="P100" s="352" t="s">
        <v>286</v>
      </c>
      <c r="Q100" s="352" t="s">
        <v>286</v>
      </c>
      <c r="R100" s="352" t="s">
        <v>286</v>
      </c>
      <c r="S100" s="352" t="s">
        <v>286</v>
      </c>
    </row>
    <row r="101" spans="1:19" s="298" customFormat="1">
      <c r="A101" s="301" t="s">
        <v>525</v>
      </c>
      <c r="B101" s="286" t="s">
        <v>646</v>
      </c>
      <c r="C101" s="342" t="s">
        <v>748</v>
      </c>
      <c r="D101" s="352" t="s">
        <v>286</v>
      </c>
      <c r="E101" s="352" t="s">
        <v>286</v>
      </c>
      <c r="F101" s="352" t="s">
        <v>286</v>
      </c>
      <c r="G101" s="352" t="s">
        <v>286</v>
      </c>
      <c r="H101" s="352" t="s">
        <v>286</v>
      </c>
      <c r="I101" s="352" t="s">
        <v>286</v>
      </c>
      <c r="J101" s="352" t="s">
        <v>286</v>
      </c>
      <c r="K101" s="352" t="s">
        <v>286</v>
      </c>
      <c r="L101" s="352" t="s">
        <v>286</v>
      </c>
      <c r="M101" s="352" t="s">
        <v>286</v>
      </c>
      <c r="N101" s="352" t="s">
        <v>286</v>
      </c>
      <c r="O101" s="352" t="s">
        <v>286</v>
      </c>
      <c r="P101" s="352" t="s">
        <v>286</v>
      </c>
      <c r="Q101" s="352" t="s">
        <v>286</v>
      </c>
      <c r="R101" s="352" t="s">
        <v>286</v>
      </c>
      <c r="S101" s="352" t="s">
        <v>286</v>
      </c>
    </row>
    <row r="102" spans="1:19" s="298" customFormat="1">
      <c r="A102" s="301" t="s">
        <v>70</v>
      </c>
      <c r="B102" s="284" t="s">
        <v>933</v>
      </c>
      <c r="C102" s="342" t="s">
        <v>748</v>
      </c>
      <c r="D102" s="352" t="s">
        <v>286</v>
      </c>
      <c r="E102" s="352" t="s">
        <v>286</v>
      </c>
      <c r="F102" s="352" t="s">
        <v>286</v>
      </c>
      <c r="G102" s="352" t="s">
        <v>286</v>
      </c>
      <c r="H102" s="352" t="s">
        <v>286</v>
      </c>
      <c r="I102" s="352" t="s">
        <v>286</v>
      </c>
      <c r="J102" s="352" t="s">
        <v>286</v>
      </c>
      <c r="K102" s="352" t="s">
        <v>286</v>
      </c>
      <c r="L102" s="352" t="s">
        <v>286</v>
      </c>
      <c r="M102" s="352" t="s">
        <v>286</v>
      </c>
      <c r="N102" s="352" t="s">
        <v>286</v>
      </c>
      <c r="O102" s="352" t="s">
        <v>286</v>
      </c>
      <c r="P102" s="352" t="s">
        <v>286</v>
      </c>
      <c r="Q102" s="352" t="s">
        <v>286</v>
      </c>
      <c r="R102" s="352" t="s">
        <v>286</v>
      </c>
      <c r="S102" s="352" t="s">
        <v>286</v>
      </c>
    </row>
    <row r="103" spans="1:19" s="298" customFormat="1">
      <c r="A103" s="301" t="s">
        <v>1096</v>
      </c>
      <c r="B103" s="141" t="s">
        <v>1095</v>
      </c>
      <c r="C103" s="342" t="s">
        <v>748</v>
      </c>
      <c r="D103" s="352" t="s">
        <v>286</v>
      </c>
      <c r="E103" s="352" t="s">
        <v>286</v>
      </c>
      <c r="F103" s="352" t="s">
        <v>286</v>
      </c>
      <c r="G103" s="352" t="s">
        <v>286</v>
      </c>
      <c r="H103" s="352" t="s">
        <v>286</v>
      </c>
      <c r="I103" s="352" t="s">
        <v>286</v>
      </c>
      <c r="J103" s="352" t="s">
        <v>286</v>
      </c>
      <c r="K103" s="352" t="s">
        <v>286</v>
      </c>
      <c r="L103" s="352" t="s">
        <v>286</v>
      </c>
      <c r="M103" s="352" t="s">
        <v>286</v>
      </c>
      <c r="N103" s="352" t="s">
        <v>286</v>
      </c>
      <c r="O103" s="352" t="s">
        <v>286</v>
      </c>
      <c r="P103" s="352" t="s">
        <v>286</v>
      </c>
      <c r="Q103" s="352" t="s">
        <v>286</v>
      </c>
      <c r="R103" s="352" t="s">
        <v>286</v>
      </c>
      <c r="S103" s="352" t="s">
        <v>286</v>
      </c>
    </row>
    <row r="104" spans="1:19" s="298" customFormat="1">
      <c r="A104" s="301" t="s">
        <v>1116</v>
      </c>
      <c r="B104" s="141" t="s">
        <v>1097</v>
      </c>
      <c r="C104" s="342" t="s">
        <v>748</v>
      </c>
      <c r="D104" s="352" t="s">
        <v>286</v>
      </c>
      <c r="E104" s="352" t="s">
        <v>286</v>
      </c>
      <c r="F104" s="352" t="s">
        <v>286</v>
      </c>
      <c r="G104" s="352" t="s">
        <v>286</v>
      </c>
      <c r="H104" s="352" t="s">
        <v>286</v>
      </c>
      <c r="I104" s="352" t="s">
        <v>286</v>
      </c>
      <c r="J104" s="352" t="s">
        <v>286</v>
      </c>
      <c r="K104" s="352" t="s">
        <v>286</v>
      </c>
      <c r="L104" s="352" t="s">
        <v>286</v>
      </c>
      <c r="M104" s="352" t="s">
        <v>286</v>
      </c>
      <c r="N104" s="352" t="s">
        <v>286</v>
      </c>
      <c r="O104" s="352" t="s">
        <v>286</v>
      </c>
      <c r="P104" s="352" t="s">
        <v>286</v>
      </c>
      <c r="Q104" s="352" t="s">
        <v>286</v>
      </c>
      <c r="R104" s="352" t="s">
        <v>286</v>
      </c>
      <c r="S104" s="352" t="s">
        <v>286</v>
      </c>
    </row>
    <row r="105" spans="1:19" s="298" customFormat="1">
      <c r="A105" s="301" t="s">
        <v>55</v>
      </c>
      <c r="B105" s="285" t="s">
        <v>1012</v>
      </c>
      <c r="C105" s="342" t="s">
        <v>748</v>
      </c>
      <c r="D105" s="349">
        <f t="shared" ref="D105:E105" si="36">SUM(D106:D107,D109,D112:D114)</f>
        <v>17.687684916110697</v>
      </c>
      <c r="E105" s="349">
        <f t="shared" si="36"/>
        <v>25.7313182226493</v>
      </c>
      <c r="F105" s="349">
        <f>SUM(F106:F107,F109,F112:F114)</f>
        <v>5.3458579999999998</v>
      </c>
      <c r="G105" s="349">
        <f t="shared" ref="G105:H105" si="37">SUM(G106:G107,G109,G112:G114)</f>
        <v>10.908077</v>
      </c>
      <c r="H105" s="349">
        <f t="shared" si="37"/>
        <v>2.3241800000000001</v>
      </c>
      <c r="I105" s="349">
        <f t="shared" ref="I105" si="38">SUM(I106:I107,I109,I112:I114)</f>
        <v>2.3241800000000001</v>
      </c>
      <c r="J105" s="349">
        <v>1.6018464924</v>
      </c>
      <c r="K105" s="349">
        <v>2.4032612903043602</v>
      </c>
      <c r="L105" s="349">
        <v>1.6492611485750401</v>
      </c>
      <c r="M105" s="349">
        <v>1.6492611485750401</v>
      </c>
      <c r="N105" s="349">
        <v>1.6980792785728613</v>
      </c>
      <c r="O105" s="349">
        <v>1.6980792785728613</v>
      </c>
      <c r="P105" s="349">
        <v>1.7483424252186182</v>
      </c>
      <c r="Q105" s="349">
        <v>1.7483424252186182</v>
      </c>
      <c r="R105" s="349">
        <v>8.2488493447665192</v>
      </c>
      <c r="S105" s="349">
        <v>9.0502641426708799</v>
      </c>
    </row>
    <row r="106" spans="1:19" s="298" customFormat="1">
      <c r="A106" s="301" t="s">
        <v>526</v>
      </c>
      <c r="B106" s="284" t="s">
        <v>934</v>
      </c>
      <c r="C106" s="342" t="s">
        <v>748</v>
      </c>
      <c r="D106" s="352" t="s">
        <v>286</v>
      </c>
      <c r="E106" s="352" t="s">
        <v>286</v>
      </c>
      <c r="F106" s="352" t="s">
        <v>286</v>
      </c>
      <c r="G106" s="352" t="s">
        <v>286</v>
      </c>
      <c r="H106" s="352" t="s">
        <v>286</v>
      </c>
      <c r="I106" s="352" t="s">
        <v>286</v>
      </c>
      <c r="J106" s="352" t="s">
        <v>286</v>
      </c>
      <c r="K106" s="352" t="s">
        <v>286</v>
      </c>
      <c r="L106" s="352" t="s">
        <v>286</v>
      </c>
      <c r="M106" s="352" t="s">
        <v>286</v>
      </c>
      <c r="N106" s="352" t="s">
        <v>286</v>
      </c>
      <c r="O106" s="352" t="s">
        <v>286</v>
      </c>
      <c r="P106" s="352" t="s">
        <v>286</v>
      </c>
      <c r="Q106" s="352" t="s">
        <v>286</v>
      </c>
      <c r="R106" s="352" t="s">
        <v>286</v>
      </c>
      <c r="S106" s="352" t="s">
        <v>286</v>
      </c>
    </row>
    <row r="107" spans="1:19" s="298" customFormat="1">
      <c r="A107" s="301" t="s">
        <v>527</v>
      </c>
      <c r="B107" s="284" t="s">
        <v>935</v>
      </c>
      <c r="C107" s="342" t="s">
        <v>748</v>
      </c>
      <c r="D107" s="352" t="s">
        <v>286</v>
      </c>
      <c r="E107" s="352" t="s">
        <v>286</v>
      </c>
      <c r="F107" s="352" t="s">
        <v>286</v>
      </c>
      <c r="G107" s="352" t="s">
        <v>286</v>
      </c>
      <c r="H107" s="352" t="s">
        <v>286</v>
      </c>
      <c r="I107" s="352" t="s">
        <v>286</v>
      </c>
      <c r="J107" s="352" t="s">
        <v>286</v>
      </c>
      <c r="K107" s="352" t="s">
        <v>286</v>
      </c>
      <c r="L107" s="352" t="s">
        <v>286</v>
      </c>
      <c r="M107" s="352" t="s">
        <v>286</v>
      </c>
      <c r="N107" s="352" t="s">
        <v>286</v>
      </c>
      <c r="O107" s="352" t="s">
        <v>286</v>
      </c>
      <c r="P107" s="352" t="s">
        <v>286</v>
      </c>
      <c r="Q107" s="352" t="s">
        <v>286</v>
      </c>
      <c r="R107" s="352" t="s">
        <v>286</v>
      </c>
      <c r="S107" s="352" t="s">
        <v>286</v>
      </c>
    </row>
    <row r="108" spans="1:19" s="298" customFormat="1">
      <c r="A108" s="301" t="s">
        <v>1098</v>
      </c>
      <c r="B108" s="286" t="s">
        <v>1124</v>
      </c>
      <c r="C108" s="342" t="s">
        <v>748</v>
      </c>
      <c r="D108" s="352" t="s">
        <v>286</v>
      </c>
      <c r="E108" s="352" t="s">
        <v>286</v>
      </c>
      <c r="F108" s="352" t="s">
        <v>286</v>
      </c>
      <c r="G108" s="352" t="s">
        <v>286</v>
      </c>
      <c r="H108" s="352" t="s">
        <v>286</v>
      </c>
      <c r="I108" s="352" t="s">
        <v>286</v>
      </c>
      <c r="J108" s="352" t="s">
        <v>286</v>
      </c>
      <c r="K108" s="352" t="s">
        <v>286</v>
      </c>
      <c r="L108" s="352" t="s">
        <v>286</v>
      </c>
      <c r="M108" s="352" t="s">
        <v>286</v>
      </c>
      <c r="N108" s="352" t="s">
        <v>286</v>
      </c>
      <c r="O108" s="352" t="s">
        <v>286</v>
      </c>
      <c r="P108" s="352" t="s">
        <v>286</v>
      </c>
      <c r="Q108" s="352" t="s">
        <v>286</v>
      </c>
      <c r="R108" s="352" t="s">
        <v>286</v>
      </c>
      <c r="S108" s="352" t="s">
        <v>286</v>
      </c>
    </row>
    <row r="109" spans="1:19" s="298" customFormat="1">
      <c r="A109" s="301" t="s">
        <v>528</v>
      </c>
      <c r="B109" s="284" t="s">
        <v>1015</v>
      </c>
      <c r="C109" s="342" t="s">
        <v>748</v>
      </c>
      <c r="D109" s="352" t="s">
        <v>286</v>
      </c>
      <c r="E109" s="352" t="s">
        <v>286</v>
      </c>
      <c r="F109" s="352" t="s">
        <v>286</v>
      </c>
      <c r="G109" s="352" t="s">
        <v>286</v>
      </c>
      <c r="H109" s="352" t="s">
        <v>286</v>
      </c>
      <c r="I109" s="352" t="s">
        <v>286</v>
      </c>
      <c r="J109" s="352" t="s">
        <v>286</v>
      </c>
      <c r="K109" s="352" t="s">
        <v>286</v>
      </c>
      <c r="L109" s="352" t="s">
        <v>286</v>
      </c>
      <c r="M109" s="352" t="s">
        <v>286</v>
      </c>
      <c r="N109" s="352" t="s">
        <v>286</v>
      </c>
      <c r="O109" s="352" t="s">
        <v>286</v>
      </c>
      <c r="P109" s="352" t="s">
        <v>286</v>
      </c>
      <c r="Q109" s="352" t="s">
        <v>286</v>
      </c>
      <c r="R109" s="352" t="s">
        <v>286</v>
      </c>
      <c r="S109" s="352" t="s">
        <v>286</v>
      </c>
    </row>
    <row r="110" spans="1:19" s="298" customFormat="1">
      <c r="A110" s="301" t="s">
        <v>529</v>
      </c>
      <c r="B110" s="286" t="s">
        <v>647</v>
      </c>
      <c r="C110" s="342" t="s">
        <v>748</v>
      </c>
      <c r="D110" s="352" t="s">
        <v>286</v>
      </c>
      <c r="E110" s="352" t="s">
        <v>286</v>
      </c>
      <c r="F110" s="352" t="s">
        <v>286</v>
      </c>
      <c r="G110" s="352" t="s">
        <v>286</v>
      </c>
      <c r="H110" s="352" t="s">
        <v>286</v>
      </c>
      <c r="I110" s="352" t="s">
        <v>286</v>
      </c>
      <c r="J110" s="352" t="s">
        <v>286</v>
      </c>
      <c r="K110" s="352" t="s">
        <v>286</v>
      </c>
      <c r="L110" s="352" t="s">
        <v>286</v>
      </c>
      <c r="M110" s="352" t="s">
        <v>286</v>
      </c>
      <c r="N110" s="352" t="s">
        <v>286</v>
      </c>
      <c r="O110" s="352" t="s">
        <v>286</v>
      </c>
      <c r="P110" s="352" t="s">
        <v>286</v>
      </c>
      <c r="Q110" s="352" t="s">
        <v>286</v>
      </c>
      <c r="R110" s="352" t="s">
        <v>286</v>
      </c>
      <c r="S110" s="352" t="s">
        <v>286</v>
      </c>
    </row>
    <row r="111" spans="1:19" s="298" customFormat="1">
      <c r="A111" s="301" t="s">
        <v>1099</v>
      </c>
      <c r="B111" s="286" t="s">
        <v>1100</v>
      </c>
      <c r="C111" s="342" t="s">
        <v>748</v>
      </c>
      <c r="D111" s="352" t="s">
        <v>286</v>
      </c>
      <c r="E111" s="352" t="s">
        <v>286</v>
      </c>
      <c r="F111" s="352" t="s">
        <v>286</v>
      </c>
      <c r="G111" s="352" t="s">
        <v>286</v>
      </c>
      <c r="H111" s="352" t="s">
        <v>286</v>
      </c>
      <c r="I111" s="352" t="s">
        <v>286</v>
      </c>
      <c r="J111" s="352" t="s">
        <v>286</v>
      </c>
      <c r="K111" s="352" t="s">
        <v>286</v>
      </c>
      <c r="L111" s="352" t="s">
        <v>286</v>
      </c>
      <c r="M111" s="352" t="s">
        <v>286</v>
      </c>
      <c r="N111" s="352" t="s">
        <v>286</v>
      </c>
      <c r="O111" s="352" t="s">
        <v>286</v>
      </c>
      <c r="P111" s="352" t="s">
        <v>286</v>
      </c>
      <c r="Q111" s="352" t="s">
        <v>286</v>
      </c>
      <c r="R111" s="352" t="s">
        <v>286</v>
      </c>
      <c r="S111" s="352" t="s">
        <v>286</v>
      </c>
    </row>
    <row r="112" spans="1:19" s="298" customFormat="1">
      <c r="A112" s="301" t="s">
        <v>530</v>
      </c>
      <c r="B112" s="284" t="s">
        <v>936</v>
      </c>
      <c r="C112" s="342" t="s">
        <v>748</v>
      </c>
      <c r="D112" s="349">
        <f>17687.6849161107/1000</f>
        <v>17.687684916110697</v>
      </c>
      <c r="E112" s="349">
        <f>25731.3182226493/1000</f>
        <v>25.7313182226493</v>
      </c>
      <c r="F112" s="349">
        <f>5345.858/1000</f>
        <v>5.3458579999999998</v>
      </c>
      <c r="G112" s="349">
        <v>10.908077</v>
      </c>
      <c r="H112" s="352">
        <v>2.3241800000000001</v>
      </c>
      <c r="I112" s="352">
        <v>2.3241800000000001</v>
      </c>
      <c r="J112" s="349">
        <v>1.6018464924</v>
      </c>
      <c r="K112" s="349">
        <v>2.4032612903043602</v>
      </c>
      <c r="L112" s="349">
        <v>1.6492611485750401</v>
      </c>
      <c r="M112" s="349">
        <v>1.6492611485750401</v>
      </c>
      <c r="N112" s="349">
        <v>1.6980792785728613</v>
      </c>
      <c r="O112" s="349">
        <v>1.6980792785728613</v>
      </c>
      <c r="P112" s="349">
        <v>1.7483424252186182</v>
      </c>
      <c r="Q112" s="349">
        <v>1.7483424252186182</v>
      </c>
      <c r="R112" s="349">
        <v>8.2488493447665192</v>
      </c>
      <c r="S112" s="349">
        <v>9.0502641426708799</v>
      </c>
    </row>
    <row r="113" spans="1:19" s="298" customFormat="1" ht="15" customHeight="1">
      <c r="A113" s="301" t="s">
        <v>1102</v>
      </c>
      <c r="B113" s="284" t="s">
        <v>1101</v>
      </c>
      <c r="C113" s="342" t="s">
        <v>748</v>
      </c>
      <c r="D113" s="352" t="s">
        <v>286</v>
      </c>
      <c r="E113" s="352" t="s">
        <v>286</v>
      </c>
      <c r="F113" s="352" t="s">
        <v>286</v>
      </c>
      <c r="G113" s="352" t="s">
        <v>286</v>
      </c>
      <c r="H113" s="352" t="s">
        <v>286</v>
      </c>
      <c r="I113" s="352" t="s">
        <v>286</v>
      </c>
      <c r="J113" s="352" t="s">
        <v>286</v>
      </c>
      <c r="K113" s="352" t="s">
        <v>286</v>
      </c>
      <c r="L113" s="352" t="s">
        <v>286</v>
      </c>
      <c r="M113" s="352" t="s">
        <v>286</v>
      </c>
      <c r="N113" s="352" t="s">
        <v>286</v>
      </c>
      <c r="O113" s="352" t="s">
        <v>286</v>
      </c>
      <c r="P113" s="352" t="s">
        <v>286</v>
      </c>
      <c r="Q113" s="352" t="s">
        <v>286</v>
      </c>
      <c r="R113" s="352" t="s">
        <v>286</v>
      </c>
      <c r="S113" s="352" t="s">
        <v>286</v>
      </c>
    </row>
    <row r="114" spans="1:19" s="298" customFormat="1">
      <c r="A114" s="301" t="s">
        <v>1104</v>
      </c>
      <c r="B114" s="284" t="s">
        <v>1103</v>
      </c>
      <c r="C114" s="342" t="s">
        <v>748</v>
      </c>
      <c r="D114" s="352" t="s">
        <v>286</v>
      </c>
      <c r="E114" s="352" t="s">
        <v>286</v>
      </c>
      <c r="F114" s="352" t="s">
        <v>286</v>
      </c>
      <c r="G114" s="352" t="s">
        <v>286</v>
      </c>
      <c r="H114" s="352" t="s">
        <v>286</v>
      </c>
      <c r="I114" s="352" t="s">
        <v>286</v>
      </c>
      <c r="J114" s="352" t="s">
        <v>286</v>
      </c>
      <c r="K114" s="352" t="s">
        <v>286</v>
      </c>
      <c r="L114" s="352" t="s">
        <v>286</v>
      </c>
      <c r="M114" s="352" t="s">
        <v>286</v>
      </c>
      <c r="N114" s="352" t="s">
        <v>286</v>
      </c>
      <c r="O114" s="352" t="s">
        <v>286</v>
      </c>
      <c r="P114" s="352" t="s">
        <v>286</v>
      </c>
      <c r="Q114" s="352" t="s">
        <v>286</v>
      </c>
      <c r="R114" s="352" t="s">
        <v>286</v>
      </c>
      <c r="S114" s="352" t="s">
        <v>286</v>
      </c>
    </row>
    <row r="115" spans="1:19" s="298" customFormat="1" ht="31.5">
      <c r="A115" s="310" t="s">
        <v>28</v>
      </c>
      <c r="B115" s="311" t="s">
        <v>1155</v>
      </c>
      <c r="C115" s="343" t="s">
        <v>748</v>
      </c>
      <c r="D115" s="344">
        <f>D81+D96</f>
        <v>-911.7419419708657</v>
      </c>
      <c r="E115" s="344">
        <f t="shared" ref="E115" si="39">E81+E96</f>
        <v>-1005.2457970790294</v>
      </c>
      <c r="F115" s="344">
        <f>F81+F96</f>
        <v>-1436.80370736893</v>
      </c>
      <c r="G115" s="344">
        <f>G81+G96</f>
        <v>-1469.2506486037501</v>
      </c>
      <c r="H115" s="344">
        <f t="shared" ref="H115" si="40">H81+H96</f>
        <v>-4.4408920985006262E-14</v>
      </c>
      <c r="I115" s="344">
        <f t="shared" ref="I115" si="41">I81+I96</f>
        <v>-4.4408920985006262E-14</v>
      </c>
      <c r="J115" s="344">
        <v>5.0595929224073188E-6</v>
      </c>
      <c r="K115" s="344">
        <v>-4.4084735861815716E-12</v>
      </c>
      <c r="L115" s="344">
        <v>5.2093567248778783E-6</v>
      </c>
      <c r="M115" s="344">
        <v>5.2093567248778783E-6</v>
      </c>
      <c r="N115" s="344">
        <v>5.3635541530372421E-6</v>
      </c>
      <c r="O115" s="344">
        <v>5.3635541530372421E-6</v>
      </c>
      <c r="P115" s="344">
        <v>5.5223153254679858E-6</v>
      </c>
      <c r="Q115" s="344">
        <v>5.5223153254679858E-6</v>
      </c>
      <c r="R115" s="348">
        <v>2.6054819195153733E-5</v>
      </c>
      <c r="S115" s="348">
        <v>2.6054819195153733E-5</v>
      </c>
    </row>
    <row r="116" spans="1:19" s="298" customFormat="1">
      <c r="A116" s="301" t="s">
        <v>58</v>
      </c>
      <c r="B116" s="283" t="s">
        <v>1007</v>
      </c>
      <c r="C116" s="342" t="s">
        <v>748</v>
      </c>
      <c r="D116" s="352" t="s">
        <v>286</v>
      </c>
      <c r="E116" s="352" t="s">
        <v>286</v>
      </c>
      <c r="F116" s="352" t="s">
        <v>286</v>
      </c>
      <c r="G116" s="352" t="s">
        <v>286</v>
      </c>
      <c r="H116" s="352" t="s">
        <v>286</v>
      </c>
      <c r="I116" s="352" t="s">
        <v>286</v>
      </c>
      <c r="J116" s="352" t="s">
        <v>286</v>
      </c>
      <c r="K116" s="352" t="s">
        <v>286</v>
      </c>
      <c r="L116" s="352" t="s">
        <v>286</v>
      </c>
      <c r="M116" s="352" t="s">
        <v>286</v>
      </c>
      <c r="N116" s="352" t="s">
        <v>286</v>
      </c>
      <c r="O116" s="352" t="s">
        <v>286</v>
      </c>
      <c r="P116" s="352" t="s">
        <v>286</v>
      </c>
      <c r="Q116" s="352" t="s">
        <v>286</v>
      </c>
      <c r="R116" s="352" t="s">
        <v>286</v>
      </c>
      <c r="S116" s="352" t="s">
        <v>286</v>
      </c>
    </row>
    <row r="117" spans="1:19" s="298" customFormat="1" ht="31.5">
      <c r="A117" s="301" t="s">
        <v>884</v>
      </c>
      <c r="B117" s="141" t="s">
        <v>897</v>
      </c>
      <c r="C117" s="342" t="s">
        <v>748</v>
      </c>
      <c r="D117" s="352" t="s">
        <v>286</v>
      </c>
      <c r="E117" s="352" t="s">
        <v>286</v>
      </c>
      <c r="F117" s="352" t="s">
        <v>286</v>
      </c>
      <c r="G117" s="352" t="s">
        <v>286</v>
      </c>
      <c r="H117" s="352" t="s">
        <v>286</v>
      </c>
      <c r="I117" s="352" t="s">
        <v>286</v>
      </c>
      <c r="J117" s="352" t="s">
        <v>286</v>
      </c>
      <c r="K117" s="352" t="s">
        <v>286</v>
      </c>
      <c r="L117" s="352" t="s">
        <v>286</v>
      </c>
      <c r="M117" s="352" t="s">
        <v>286</v>
      </c>
      <c r="N117" s="352" t="s">
        <v>286</v>
      </c>
      <c r="O117" s="352" t="s">
        <v>286</v>
      </c>
      <c r="P117" s="352" t="s">
        <v>286</v>
      </c>
      <c r="Q117" s="352" t="s">
        <v>286</v>
      </c>
      <c r="R117" s="352" t="s">
        <v>286</v>
      </c>
      <c r="S117" s="352" t="s">
        <v>286</v>
      </c>
    </row>
    <row r="118" spans="1:19" s="298" customFormat="1" ht="31.5">
      <c r="A118" s="301" t="s">
        <v>885</v>
      </c>
      <c r="B118" s="141" t="s">
        <v>898</v>
      </c>
      <c r="C118" s="342" t="s">
        <v>748</v>
      </c>
      <c r="D118" s="352" t="s">
        <v>286</v>
      </c>
      <c r="E118" s="352" t="s">
        <v>286</v>
      </c>
      <c r="F118" s="352" t="s">
        <v>286</v>
      </c>
      <c r="G118" s="352" t="s">
        <v>286</v>
      </c>
      <c r="H118" s="352" t="s">
        <v>286</v>
      </c>
      <c r="I118" s="352" t="s">
        <v>286</v>
      </c>
      <c r="J118" s="352" t="s">
        <v>286</v>
      </c>
      <c r="K118" s="352" t="s">
        <v>286</v>
      </c>
      <c r="L118" s="352" t="s">
        <v>286</v>
      </c>
      <c r="M118" s="352" t="s">
        <v>286</v>
      </c>
      <c r="N118" s="352" t="s">
        <v>286</v>
      </c>
      <c r="O118" s="352" t="s">
        <v>286</v>
      </c>
      <c r="P118" s="352" t="s">
        <v>286</v>
      </c>
      <c r="Q118" s="352" t="s">
        <v>286</v>
      </c>
      <c r="R118" s="352" t="s">
        <v>286</v>
      </c>
      <c r="S118" s="352" t="s">
        <v>286</v>
      </c>
    </row>
    <row r="119" spans="1:19" s="298" customFormat="1" ht="31.5">
      <c r="A119" s="301" t="s">
        <v>980</v>
      </c>
      <c r="B119" s="141" t="s">
        <v>883</v>
      </c>
      <c r="C119" s="342" t="s">
        <v>748</v>
      </c>
      <c r="D119" s="352" t="s">
        <v>286</v>
      </c>
      <c r="E119" s="352" t="s">
        <v>286</v>
      </c>
      <c r="F119" s="352" t="s">
        <v>286</v>
      </c>
      <c r="G119" s="352" t="s">
        <v>286</v>
      </c>
      <c r="H119" s="352" t="s">
        <v>286</v>
      </c>
      <c r="I119" s="352" t="s">
        <v>286</v>
      </c>
      <c r="J119" s="352" t="s">
        <v>286</v>
      </c>
      <c r="K119" s="352" t="s">
        <v>286</v>
      </c>
      <c r="L119" s="352" t="s">
        <v>286</v>
      </c>
      <c r="M119" s="352" t="s">
        <v>286</v>
      </c>
      <c r="N119" s="352" t="s">
        <v>286</v>
      </c>
      <c r="O119" s="352" t="s">
        <v>286</v>
      </c>
      <c r="P119" s="352" t="s">
        <v>286</v>
      </c>
      <c r="Q119" s="352" t="s">
        <v>286</v>
      </c>
      <c r="R119" s="352" t="s">
        <v>286</v>
      </c>
      <c r="S119" s="352" t="s">
        <v>286</v>
      </c>
    </row>
    <row r="120" spans="1:19" s="298" customFormat="1">
      <c r="A120" s="301" t="s">
        <v>59</v>
      </c>
      <c r="B120" s="282" t="s">
        <v>1044</v>
      </c>
      <c r="C120" s="342" t="s">
        <v>748</v>
      </c>
      <c r="D120" s="352" t="s">
        <v>286</v>
      </c>
      <c r="E120" s="352" t="s">
        <v>286</v>
      </c>
      <c r="F120" s="352" t="s">
        <v>286</v>
      </c>
      <c r="G120" s="352" t="s">
        <v>286</v>
      </c>
      <c r="H120" s="352" t="s">
        <v>286</v>
      </c>
      <c r="I120" s="352" t="s">
        <v>286</v>
      </c>
      <c r="J120" s="352" t="s">
        <v>286</v>
      </c>
      <c r="K120" s="352" t="s">
        <v>286</v>
      </c>
      <c r="L120" s="352" t="s">
        <v>286</v>
      </c>
      <c r="M120" s="352" t="s">
        <v>286</v>
      </c>
      <c r="N120" s="352" t="s">
        <v>286</v>
      </c>
      <c r="O120" s="352" t="s">
        <v>286</v>
      </c>
      <c r="P120" s="352" t="s">
        <v>286</v>
      </c>
      <c r="Q120" s="352" t="s">
        <v>286</v>
      </c>
      <c r="R120" s="352" t="s">
        <v>286</v>
      </c>
      <c r="S120" s="352" t="s">
        <v>286</v>
      </c>
    </row>
    <row r="121" spans="1:19" s="298" customFormat="1">
      <c r="A121" s="301" t="s">
        <v>756</v>
      </c>
      <c r="B121" s="282" t="s">
        <v>937</v>
      </c>
      <c r="C121" s="342" t="s">
        <v>748</v>
      </c>
      <c r="D121" s="349">
        <v>-897.50177197086305</v>
      </c>
      <c r="E121" s="349">
        <v>-991.27325707902696</v>
      </c>
      <c r="F121" s="349">
        <v>-1420.1733790000001</v>
      </c>
      <c r="G121" s="349">
        <v>-1454.1292386037501</v>
      </c>
      <c r="H121" s="349">
        <f t="shared" ref="H121" si="42">H115</f>
        <v>-4.4408920985006262E-14</v>
      </c>
      <c r="I121" s="349">
        <f t="shared" ref="I121" si="43">I115</f>
        <v>-4.4408920985006262E-14</v>
      </c>
      <c r="J121" s="349">
        <v>5.0595929224073188E-6</v>
      </c>
      <c r="K121" s="349">
        <v>-4.4084735861815716E-12</v>
      </c>
      <c r="L121" s="349">
        <v>5.2093567248778783E-6</v>
      </c>
      <c r="M121" s="349">
        <v>5.2093567248778783E-6</v>
      </c>
      <c r="N121" s="349">
        <v>5.3635541530372421E-6</v>
      </c>
      <c r="O121" s="349">
        <v>5.3635541530372421E-6</v>
      </c>
      <c r="P121" s="349">
        <v>5.5223153254679858E-6</v>
      </c>
      <c r="Q121" s="349">
        <v>5.5223153254679858E-6</v>
      </c>
      <c r="R121" s="352">
        <v>0</v>
      </c>
      <c r="S121" s="352">
        <v>0</v>
      </c>
    </row>
    <row r="122" spans="1:19" s="298" customFormat="1">
      <c r="A122" s="301" t="s">
        <v>757</v>
      </c>
      <c r="B122" s="282" t="s">
        <v>1045</v>
      </c>
      <c r="C122" s="342" t="s">
        <v>748</v>
      </c>
      <c r="D122" s="352" t="s">
        <v>286</v>
      </c>
      <c r="E122" s="352" t="s">
        <v>286</v>
      </c>
      <c r="F122" s="352" t="s">
        <v>286</v>
      </c>
      <c r="G122" s="352" t="s">
        <v>286</v>
      </c>
      <c r="H122" s="352" t="s">
        <v>286</v>
      </c>
      <c r="I122" s="352" t="s">
        <v>286</v>
      </c>
      <c r="J122" s="352" t="s">
        <v>286</v>
      </c>
      <c r="K122" s="352" t="s">
        <v>286</v>
      </c>
      <c r="L122" s="352" t="s">
        <v>286</v>
      </c>
      <c r="M122" s="352" t="s">
        <v>286</v>
      </c>
      <c r="N122" s="352" t="s">
        <v>286</v>
      </c>
      <c r="O122" s="352" t="s">
        <v>286</v>
      </c>
      <c r="P122" s="352" t="s">
        <v>286</v>
      </c>
      <c r="Q122" s="352" t="s">
        <v>286</v>
      </c>
      <c r="R122" s="352" t="s">
        <v>286</v>
      </c>
      <c r="S122" s="352" t="s">
        <v>286</v>
      </c>
    </row>
    <row r="123" spans="1:19" s="298" customFormat="1">
      <c r="A123" s="301" t="s">
        <v>758</v>
      </c>
      <c r="B123" s="282" t="s">
        <v>938</v>
      </c>
      <c r="C123" s="342" t="s">
        <v>748</v>
      </c>
      <c r="D123" s="352">
        <v>-14.240170000000001</v>
      </c>
      <c r="E123" s="352">
        <v>-13.97254</v>
      </c>
      <c r="F123" s="352">
        <v>-16.630330000000001</v>
      </c>
      <c r="G123" s="352">
        <v>-15.121499999999999</v>
      </c>
      <c r="H123" s="352" t="s">
        <v>286</v>
      </c>
      <c r="I123" s="352" t="s">
        <v>286</v>
      </c>
      <c r="J123" s="352" t="s">
        <v>286</v>
      </c>
      <c r="K123" s="352" t="s">
        <v>286</v>
      </c>
      <c r="L123" s="352" t="s">
        <v>286</v>
      </c>
      <c r="M123" s="352" t="s">
        <v>286</v>
      </c>
      <c r="N123" s="352" t="s">
        <v>286</v>
      </c>
      <c r="O123" s="352" t="s">
        <v>286</v>
      </c>
      <c r="P123" s="352" t="s">
        <v>286</v>
      </c>
      <c r="Q123" s="352" t="s">
        <v>286</v>
      </c>
      <c r="R123" s="352" t="s">
        <v>286</v>
      </c>
      <c r="S123" s="352" t="s">
        <v>286</v>
      </c>
    </row>
    <row r="124" spans="1:19" s="298" customFormat="1">
      <c r="A124" s="301" t="s">
        <v>759</v>
      </c>
      <c r="B124" s="282" t="s">
        <v>939</v>
      </c>
      <c r="C124" s="342" t="s">
        <v>748</v>
      </c>
      <c r="D124" s="352" t="s">
        <v>286</v>
      </c>
      <c r="E124" s="352" t="s">
        <v>286</v>
      </c>
      <c r="F124" s="352" t="s">
        <v>286</v>
      </c>
      <c r="G124" s="352" t="s">
        <v>286</v>
      </c>
      <c r="H124" s="352" t="s">
        <v>286</v>
      </c>
      <c r="I124" s="352" t="s">
        <v>286</v>
      </c>
      <c r="J124" s="352" t="s">
        <v>286</v>
      </c>
      <c r="K124" s="352" t="s">
        <v>286</v>
      </c>
      <c r="L124" s="352" t="s">
        <v>286</v>
      </c>
      <c r="M124" s="352" t="s">
        <v>286</v>
      </c>
      <c r="N124" s="352" t="s">
        <v>286</v>
      </c>
      <c r="O124" s="352" t="s">
        <v>286</v>
      </c>
      <c r="P124" s="352" t="s">
        <v>286</v>
      </c>
      <c r="Q124" s="352" t="s">
        <v>286</v>
      </c>
      <c r="R124" s="352" t="s">
        <v>286</v>
      </c>
      <c r="S124" s="352" t="s">
        <v>286</v>
      </c>
    </row>
    <row r="125" spans="1:19" s="298" customFormat="1">
      <c r="A125" s="301" t="s">
        <v>760</v>
      </c>
      <c r="B125" s="282" t="s">
        <v>1052</v>
      </c>
      <c r="C125" s="342" t="s">
        <v>748</v>
      </c>
      <c r="D125" s="352" t="s">
        <v>286</v>
      </c>
      <c r="E125" s="352" t="s">
        <v>286</v>
      </c>
      <c r="F125" s="352" t="s">
        <v>286</v>
      </c>
      <c r="G125" s="352" t="s">
        <v>286</v>
      </c>
      <c r="H125" s="352" t="s">
        <v>286</v>
      </c>
      <c r="I125" s="352" t="s">
        <v>286</v>
      </c>
      <c r="J125" s="352" t="s">
        <v>286</v>
      </c>
      <c r="K125" s="352" t="s">
        <v>286</v>
      </c>
      <c r="L125" s="352" t="s">
        <v>286</v>
      </c>
      <c r="M125" s="352" t="s">
        <v>286</v>
      </c>
      <c r="N125" s="352" t="s">
        <v>286</v>
      </c>
      <c r="O125" s="352" t="s">
        <v>286</v>
      </c>
      <c r="P125" s="352" t="s">
        <v>286</v>
      </c>
      <c r="Q125" s="352" t="s">
        <v>286</v>
      </c>
      <c r="R125" s="352" t="s">
        <v>286</v>
      </c>
      <c r="S125" s="352" t="s">
        <v>286</v>
      </c>
    </row>
    <row r="126" spans="1:19" s="298" customFormat="1" ht="31.5">
      <c r="A126" s="301" t="s">
        <v>761</v>
      </c>
      <c r="B126" s="283" t="s">
        <v>817</v>
      </c>
      <c r="C126" s="342" t="s">
        <v>748</v>
      </c>
      <c r="D126" s="352" t="s">
        <v>286</v>
      </c>
      <c r="E126" s="352" t="s">
        <v>286</v>
      </c>
      <c r="F126" s="352" t="s">
        <v>286</v>
      </c>
      <c r="G126" s="352" t="s">
        <v>286</v>
      </c>
      <c r="H126" s="352" t="s">
        <v>286</v>
      </c>
      <c r="I126" s="352" t="s">
        <v>286</v>
      </c>
      <c r="J126" s="352" t="s">
        <v>286</v>
      </c>
      <c r="K126" s="352" t="s">
        <v>286</v>
      </c>
      <c r="L126" s="352" t="s">
        <v>286</v>
      </c>
      <c r="M126" s="352" t="s">
        <v>286</v>
      </c>
      <c r="N126" s="352" t="s">
        <v>286</v>
      </c>
      <c r="O126" s="352" t="s">
        <v>286</v>
      </c>
      <c r="P126" s="352" t="s">
        <v>286</v>
      </c>
      <c r="Q126" s="352" t="s">
        <v>286</v>
      </c>
      <c r="R126" s="352" t="s">
        <v>286</v>
      </c>
      <c r="S126" s="352" t="s">
        <v>286</v>
      </c>
    </row>
    <row r="127" spans="1:19" s="298" customFormat="1">
      <c r="A127" s="301" t="s">
        <v>981</v>
      </c>
      <c r="B127" s="284" t="s">
        <v>643</v>
      </c>
      <c r="C127" s="342" t="s">
        <v>748</v>
      </c>
      <c r="D127" s="352" t="s">
        <v>286</v>
      </c>
      <c r="E127" s="352" t="s">
        <v>286</v>
      </c>
      <c r="F127" s="352" t="s">
        <v>286</v>
      </c>
      <c r="G127" s="352" t="s">
        <v>286</v>
      </c>
      <c r="H127" s="352" t="s">
        <v>286</v>
      </c>
      <c r="I127" s="352" t="s">
        <v>286</v>
      </c>
      <c r="J127" s="352" t="s">
        <v>286</v>
      </c>
      <c r="K127" s="352" t="s">
        <v>286</v>
      </c>
      <c r="L127" s="352" t="s">
        <v>286</v>
      </c>
      <c r="M127" s="352" t="s">
        <v>286</v>
      </c>
      <c r="N127" s="352" t="s">
        <v>286</v>
      </c>
      <c r="O127" s="352" t="s">
        <v>286</v>
      </c>
      <c r="P127" s="352" t="s">
        <v>286</v>
      </c>
      <c r="Q127" s="352" t="s">
        <v>286</v>
      </c>
      <c r="R127" s="352" t="s">
        <v>286</v>
      </c>
      <c r="S127" s="352" t="s">
        <v>286</v>
      </c>
    </row>
    <row r="128" spans="1:19" s="298" customFormat="1">
      <c r="A128" s="301" t="s">
        <v>982</v>
      </c>
      <c r="B128" s="284" t="s">
        <v>631</v>
      </c>
      <c r="C128" s="342" t="s">
        <v>748</v>
      </c>
      <c r="D128" s="352" t="s">
        <v>286</v>
      </c>
      <c r="E128" s="352" t="s">
        <v>286</v>
      </c>
      <c r="F128" s="352" t="s">
        <v>286</v>
      </c>
      <c r="G128" s="352" t="s">
        <v>286</v>
      </c>
      <c r="H128" s="352" t="s">
        <v>286</v>
      </c>
      <c r="I128" s="352" t="s">
        <v>286</v>
      </c>
      <c r="J128" s="352" t="s">
        <v>286</v>
      </c>
      <c r="K128" s="352" t="s">
        <v>286</v>
      </c>
      <c r="L128" s="352" t="s">
        <v>286</v>
      </c>
      <c r="M128" s="352" t="s">
        <v>286</v>
      </c>
      <c r="N128" s="352" t="s">
        <v>286</v>
      </c>
      <c r="O128" s="352" t="s">
        <v>286</v>
      </c>
      <c r="P128" s="352" t="s">
        <v>286</v>
      </c>
      <c r="Q128" s="352" t="s">
        <v>286</v>
      </c>
      <c r="R128" s="352" t="s">
        <v>286</v>
      </c>
      <c r="S128" s="352" t="s">
        <v>286</v>
      </c>
    </row>
    <row r="129" spans="1:19" s="298" customFormat="1">
      <c r="A129" s="301" t="s">
        <v>762</v>
      </c>
      <c r="B129" s="282" t="s">
        <v>940</v>
      </c>
      <c r="C129" s="342" t="s">
        <v>748</v>
      </c>
      <c r="D129" s="352" t="s">
        <v>286</v>
      </c>
      <c r="E129" s="352" t="s">
        <v>286</v>
      </c>
      <c r="F129" s="352" t="s">
        <v>286</v>
      </c>
      <c r="G129" s="352" t="s">
        <v>286</v>
      </c>
      <c r="H129" s="352" t="s">
        <v>286</v>
      </c>
      <c r="I129" s="352" t="s">
        <v>286</v>
      </c>
      <c r="J129" s="352" t="s">
        <v>286</v>
      </c>
      <c r="K129" s="352" t="s">
        <v>286</v>
      </c>
      <c r="L129" s="352" t="s">
        <v>286</v>
      </c>
      <c r="M129" s="352" t="s">
        <v>286</v>
      </c>
      <c r="N129" s="352" t="s">
        <v>286</v>
      </c>
      <c r="O129" s="352" t="s">
        <v>286</v>
      </c>
      <c r="P129" s="352" t="s">
        <v>286</v>
      </c>
      <c r="Q129" s="352" t="s">
        <v>286</v>
      </c>
      <c r="R129" s="352" t="s">
        <v>286</v>
      </c>
      <c r="S129" s="352" t="s">
        <v>286</v>
      </c>
    </row>
    <row r="130" spans="1:19" s="298" customFormat="1">
      <c r="A130" s="310" t="s">
        <v>29</v>
      </c>
      <c r="B130" s="311" t="s">
        <v>1016</v>
      </c>
      <c r="C130" s="343" t="s">
        <v>748</v>
      </c>
      <c r="D130" s="344">
        <f t="shared" ref="D130:E130" si="44">SUM(D131,D135:D141,D144)</f>
        <v>4.4219212290276602</v>
      </c>
      <c r="E130" s="344">
        <f t="shared" si="44"/>
        <v>5.3105262499999997</v>
      </c>
      <c r="F130" s="337">
        <f>SUM(F131,F135:F141,F144)</f>
        <v>0</v>
      </c>
      <c r="G130" s="337">
        <f>SUM(G131,G135:G141,G144)</f>
        <v>0</v>
      </c>
      <c r="H130" s="337">
        <f t="shared" ref="H130:S130" si="45">SUM(H131,H135:H141,H144)</f>
        <v>0</v>
      </c>
      <c r="I130" s="337">
        <f t="shared" si="45"/>
        <v>0</v>
      </c>
      <c r="J130" s="337">
        <f t="shared" si="45"/>
        <v>0</v>
      </c>
      <c r="K130" s="337">
        <f t="shared" si="45"/>
        <v>0</v>
      </c>
      <c r="L130" s="337">
        <f t="shared" si="45"/>
        <v>0</v>
      </c>
      <c r="M130" s="337">
        <f t="shared" si="45"/>
        <v>0</v>
      </c>
      <c r="N130" s="337">
        <f t="shared" si="45"/>
        <v>0</v>
      </c>
      <c r="O130" s="337">
        <f t="shared" si="45"/>
        <v>0</v>
      </c>
      <c r="P130" s="337">
        <f t="shared" si="45"/>
        <v>0</v>
      </c>
      <c r="Q130" s="337">
        <f t="shared" si="45"/>
        <v>0</v>
      </c>
      <c r="R130" s="337">
        <f t="shared" si="45"/>
        <v>0</v>
      </c>
      <c r="S130" s="337">
        <f t="shared" si="45"/>
        <v>0</v>
      </c>
    </row>
    <row r="131" spans="1:19" s="298" customFormat="1">
      <c r="A131" s="301" t="s">
        <v>25</v>
      </c>
      <c r="B131" s="282" t="s">
        <v>1007</v>
      </c>
      <c r="C131" s="342" t="s">
        <v>748</v>
      </c>
      <c r="D131" s="352" t="s">
        <v>286</v>
      </c>
      <c r="E131" s="352" t="s">
        <v>286</v>
      </c>
      <c r="F131" s="352" t="s">
        <v>286</v>
      </c>
      <c r="G131" s="352" t="s">
        <v>286</v>
      </c>
      <c r="H131" s="352" t="s">
        <v>286</v>
      </c>
      <c r="I131" s="352" t="s">
        <v>286</v>
      </c>
      <c r="J131" s="352" t="s">
        <v>286</v>
      </c>
      <c r="K131" s="352" t="s">
        <v>286</v>
      </c>
      <c r="L131" s="352" t="s">
        <v>286</v>
      </c>
      <c r="M131" s="352" t="s">
        <v>286</v>
      </c>
      <c r="N131" s="352" t="s">
        <v>286</v>
      </c>
      <c r="O131" s="352" t="s">
        <v>286</v>
      </c>
      <c r="P131" s="352" t="s">
        <v>286</v>
      </c>
      <c r="Q131" s="352" t="s">
        <v>286</v>
      </c>
      <c r="R131" s="352" t="s">
        <v>286</v>
      </c>
      <c r="S131" s="352" t="s">
        <v>286</v>
      </c>
    </row>
    <row r="132" spans="1:19" s="298" customFormat="1" ht="31.5">
      <c r="A132" s="301" t="s">
        <v>1004</v>
      </c>
      <c r="B132" s="141" t="s">
        <v>897</v>
      </c>
      <c r="C132" s="342" t="s">
        <v>748</v>
      </c>
      <c r="D132" s="352" t="s">
        <v>286</v>
      </c>
      <c r="E132" s="352" t="s">
        <v>286</v>
      </c>
      <c r="F132" s="352" t="s">
        <v>286</v>
      </c>
      <c r="G132" s="352" t="s">
        <v>286</v>
      </c>
      <c r="H132" s="352" t="s">
        <v>286</v>
      </c>
      <c r="I132" s="352" t="s">
        <v>286</v>
      </c>
      <c r="J132" s="352" t="s">
        <v>286</v>
      </c>
      <c r="K132" s="352" t="s">
        <v>286</v>
      </c>
      <c r="L132" s="352" t="s">
        <v>286</v>
      </c>
      <c r="M132" s="352" t="s">
        <v>286</v>
      </c>
      <c r="N132" s="352" t="s">
        <v>286</v>
      </c>
      <c r="O132" s="352" t="s">
        <v>286</v>
      </c>
      <c r="P132" s="352" t="s">
        <v>286</v>
      </c>
      <c r="Q132" s="352" t="s">
        <v>286</v>
      </c>
      <c r="R132" s="352" t="s">
        <v>286</v>
      </c>
      <c r="S132" s="352" t="s">
        <v>286</v>
      </c>
    </row>
    <row r="133" spans="1:19" s="298" customFormat="1" ht="31.5">
      <c r="A133" s="301" t="s">
        <v>1005</v>
      </c>
      <c r="B133" s="141" t="s">
        <v>898</v>
      </c>
      <c r="C133" s="342" t="s">
        <v>748</v>
      </c>
      <c r="D133" s="352" t="s">
        <v>286</v>
      </c>
      <c r="E133" s="352" t="s">
        <v>286</v>
      </c>
      <c r="F133" s="352" t="s">
        <v>286</v>
      </c>
      <c r="G133" s="352" t="s">
        <v>286</v>
      </c>
      <c r="H133" s="352" t="s">
        <v>286</v>
      </c>
      <c r="I133" s="352" t="s">
        <v>286</v>
      </c>
      <c r="J133" s="352" t="s">
        <v>286</v>
      </c>
      <c r="K133" s="352" t="s">
        <v>286</v>
      </c>
      <c r="L133" s="352" t="s">
        <v>286</v>
      </c>
      <c r="M133" s="352" t="s">
        <v>286</v>
      </c>
      <c r="N133" s="352" t="s">
        <v>286</v>
      </c>
      <c r="O133" s="352" t="s">
        <v>286</v>
      </c>
      <c r="P133" s="352" t="s">
        <v>286</v>
      </c>
      <c r="Q133" s="352" t="s">
        <v>286</v>
      </c>
      <c r="R133" s="352" t="s">
        <v>286</v>
      </c>
      <c r="S133" s="352" t="s">
        <v>286</v>
      </c>
    </row>
    <row r="134" spans="1:19" s="298" customFormat="1" ht="31.5">
      <c r="A134" s="301" t="s">
        <v>1006</v>
      </c>
      <c r="B134" s="141" t="s">
        <v>883</v>
      </c>
      <c r="C134" s="342" t="s">
        <v>748</v>
      </c>
      <c r="D134" s="352" t="s">
        <v>286</v>
      </c>
      <c r="E134" s="352" t="s">
        <v>286</v>
      </c>
      <c r="F134" s="352" t="s">
        <v>286</v>
      </c>
      <c r="G134" s="352" t="s">
        <v>286</v>
      </c>
      <c r="H134" s="352" t="s">
        <v>286</v>
      </c>
      <c r="I134" s="352" t="s">
        <v>286</v>
      </c>
      <c r="J134" s="352" t="s">
        <v>286</v>
      </c>
      <c r="K134" s="352" t="s">
        <v>286</v>
      </c>
      <c r="L134" s="352" t="s">
        <v>286</v>
      </c>
      <c r="M134" s="352" t="s">
        <v>286</v>
      </c>
      <c r="N134" s="352" t="s">
        <v>286</v>
      </c>
      <c r="O134" s="352" t="s">
        <v>286</v>
      </c>
      <c r="P134" s="352" t="s">
        <v>286</v>
      </c>
      <c r="Q134" s="352" t="s">
        <v>286</v>
      </c>
      <c r="R134" s="352" t="s">
        <v>286</v>
      </c>
      <c r="S134" s="352" t="s">
        <v>286</v>
      </c>
    </row>
    <row r="135" spans="1:19" s="298" customFormat="1">
      <c r="A135" s="301" t="s">
        <v>806</v>
      </c>
      <c r="B135" s="285" t="s">
        <v>1053</v>
      </c>
      <c r="C135" s="342" t="s">
        <v>748</v>
      </c>
      <c r="D135" s="352" t="s">
        <v>286</v>
      </c>
      <c r="E135" s="352" t="s">
        <v>286</v>
      </c>
      <c r="F135" s="352" t="s">
        <v>286</v>
      </c>
      <c r="G135" s="352" t="s">
        <v>286</v>
      </c>
      <c r="H135" s="352" t="s">
        <v>286</v>
      </c>
      <c r="I135" s="352" t="s">
        <v>286</v>
      </c>
      <c r="J135" s="352" t="s">
        <v>286</v>
      </c>
      <c r="K135" s="352" t="s">
        <v>286</v>
      </c>
      <c r="L135" s="352" t="s">
        <v>286</v>
      </c>
      <c r="M135" s="352" t="s">
        <v>286</v>
      </c>
      <c r="N135" s="352" t="s">
        <v>286</v>
      </c>
      <c r="O135" s="352" t="s">
        <v>286</v>
      </c>
      <c r="P135" s="352" t="s">
        <v>286</v>
      </c>
      <c r="Q135" s="352" t="s">
        <v>286</v>
      </c>
      <c r="R135" s="352" t="s">
        <v>286</v>
      </c>
      <c r="S135" s="352" t="s">
        <v>286</v>
      </c>
    </row>
    <row r="136" spans="1:19" s="298" customFormat="1">
      <c r="A136" s="301" t="s">
        <v>807</v>
      </c>
      <c r="B136" s="285" t="s">
        <v>814</v>
      </c>
      <c r="C136" s="342" t="s">
        <v>748</v>
      </c>
      <c r="D136" s="349">
        <f>4421.92122902766/1000</f>
        <v>4.4219212290276602</v>
      </c>
      <c r="E136" s="349">
        <f>5310.52625/1000</f>
        <v>5.3105262499999997</v>
      </c>
      <c r="F136" s="340">
        <v>0</v>
      </c>
      <c r="G136" s="352" t="s">
        <v>286</v>
      </c>
      <c r="H136" s="352" t="s">
        <v>286</v>
      </c>
      <c r="I136" s="352" t="s">
        <v>286</v>
      </c>
      <c r="J136" s="352" t="s">
        <v>286</v>
      </c>
      <c r="K136" s="352" t="s">
        <v>286</v>
      </c>
      <c r="L136" s="352" t="s">
        <v>286</v>
      </c>
      <c r="M136" s="352" t="s">
        <v>286</v>
      </c>
      <c r="N136" s="352" t="s">
        <v>286</v>
      </c>
      <c r="O136" s="352" t="s">
        <v>286</v>
      </c>
      <c r="P136" s="352" t="s">
        <v>286</v>
      </c>
      <c r="Q136" s="352" t="s">
        <v>286</v>
      </c>
      <c r="R136" s="352" t="s">
        <v>286</v>
      </c>
      <c r="S136" s="352" t="s">
        <v>286</v>
      </c>
    </row>
    <row r="137" spans="1:19" s="298" customFormat="1">
      <c r="A137" s="301" t="s">
        <v>808</v>
      </c>
      <c r="B137" s="285" t="s">
        <v>1047</v>
      </c>
      <c r="C137" s="342" t="s">
        <v>748</v>
      </c>
      <c r="D137" s="352" t="s">
        <v>286</v>
      </c>
      <c r="E137" s="352" t="s">
        <v>286</v>
      </c>
      <c r="F137" s="352" t="s">
        <v>286</v>
      </c>
      <c r="G137" s="352" t="s">
        <v>286</v>
      </c>
      <c r="H137" s="352" t="s">
        <v>286</v>
      </c>
      <c r="I137" s="352" t="s">
        <v>286</v>
      </c>
      <c r="J137" s="352" t="s">
        <v>286</v>
      </c>
      <c r="K137" s="352" t="s">
        <v>286</v>
      </c>
      <c r="L137" s="352" t="s">
        <v>286</v>
      </c>
      <c r="M137" s="352" t="s">
        <v>286</v>
      </c>
      <c r="N137" s="352" t="s">
        <v>286</v>
      </c>
      <c r="O137" s="352" t="s">
        <v>286</v>
      </c>
      <c r="P137" s="352" t="s">
        <v>286</v>
      </c>
      <c r="Q137" s="352" t="s">
        <v>286</v>
      </c>
      <c r="R137" s="352" t="s">
        <v>286</v>
      </c>
      <c r="S137" s="352" t="s">
        <v>286</v>
      </c>
    </row>
    <row r="138" spans="1:19" s="298" customFormat="1">
      <c r="A138" s="301" t="s">
        <v>809</v>
      </c>
      <c r="B138" s="285" t="s">
        <v>815</v>
      </c>
      <c r="C138" s="342" t="s">
        <v>748</v>
      </c>
      <c r="D138" s="352" t="s">
        <v>286</v>
      </c>
      <c r="E138" s="352" t="s">
        <v>286</v>
      </c>
      <c r="F138" s="352" t="s">
        <v>286</v>
      </c>
      <c r="G138" s="352" t="s">
        <v>286</v>
      </c>
      <c r="H138" s="352" t="s">
        <v>286</v>
      </c>
      <c r="I138" s="352" t="s">
        <v>286</v>
      </c>
      <c r="J138" s="352" t="s">
        <v>286</v>
      </c>
      <c r="K138" s="352" t="s">
        <v>286</v>
      </c>
      <c r="L138" s="352" t="s">
        <v>286</v>
      </c>
      <c r="M138" s="352" t="s">
        <v>286</v>
      </c>
      <c r="N138" s="352" t="s">
        <v>286</v>
      </c>
      <c r="O138" s="352" t="s">
        <v>286</v>
      </c>
      <c r="P138" s="352" t="s">
        <v>286</v>
      </c>
      <c r="Q138" s="352" t="s">
        <v>286</v>
      </c>
      <c r="R138" s="352" t="s">
        <v>286</v>
      </c>
      <c r="S138" s="352" t="s">
        <v>286</v>
      </c>
    </row>
    <row r="139" spans="1:19" s="298" customFormat="1">
      <c r="A139" s="301" t="s">
        <v>810</v>
      </c>
      <c r="B139" s="285" t="s">
        <v>816</v>
      </c>
      <c r="C139" s="342" t="s">
        <v>748</v>
      </c>
      <c r="D139" s="352" t="s">
        <v>286</v>
      </c>
      <c r="E139" s="352" t="s">
        <v>286</v>
      </c>
      <c r="F139" s="352" t="s">
        <v>286</v>
      </c>
      <c r="G139" s="352" t="s">
        <v>286</v>
      </c>
      <c r="H139" s="352" t="s">
        <v>286</v>
      </c>
      <c r="I139" s="352" t="s">
        <v>286</v>
      </c>
      <c r="J139" s="352" t="s">
        <v>286</v>
      </c>
      <c r="K139" s="352" t="s">
        <v>286</v>
      </c>
      <c r="L139" s="352" t="s">
        <v>286</v>
      </c>
      <c r="M139" s="352" t="s">
        <v>286</v>
      </c>
      <c r="N139" s="352" t="s">
        <v>286</v>
      </c>
      <c r="O139" s="352" t="s">
        <v>286</v>
      </c>
      <c r="P139" s="352" t="s">
        <v>286</v>
      </c>
      <c r="Q139" s="352" t="s">
        <v>286</v>
      </c>
      <c r="R139" s="352" t="s">
        <v>286</v>
      </c>
      <c r="S139" s="352" t="s">
        <v>286</v>
      </c>
    </row>
    <row r="140" spans="1:19" s="298" customFormat="1">
      <c r="A140" s="301" t="s">
        <v>811</v>
      </c>
      <c r="B140" s="285" t="s">
        <v>1054</v>
      </c>
      <c r="C140" s="342" t="s">
        <v>748</v>
      </c>
      <c r="D140" s="352" t="s">
        <v>286</v>
      </c>
      <c r="E140" s="352" t="s">
        <v>286</v>
      </c>
      <c r="F140" s="352" t="s">
        <v>286</v>
      </c>
      <c r="G140" s="352" t="s">
        <v>286</v>
      </c>
      <c r="H140" s="352" t="s">
        <v>286</v>
      </c>
      <c r="I140" s="352" t="s">
        <v>286</v>
      </c>
      <c r="J140" s="352" t="s">
        <v>286</v>
      </c>
      <c r="K140" s="352" t="s">
        <v>286</v>
      </c>
      <c r="L140" s="352" t="s">
        <v>286</v>
      </c>
      <c r="M140" s="352" t="s">
        <v>286</v>
      </c>
      <c r="N140" s="352" t="s">
        <v>286</v>
      </c>
      <c r="O140" s="352" t="s">
        <v>286</v>
      </c>
      <c r="P140" s="352" t="s">
        <v>286</v>
      </c>
      <c r="Q140" s="352" t="s">
        <v>286</v>
      </c>
      <c r="R140" s="352" t="s">
        <v>286</v>
      </c>
      <c r="S140" s="352" t="s">
        <v>286</v>
      </c>
    </row>
    <row r="141" spans="1:19" s="298" customFormat="1" ht="31.5">
      <c r="A141" s="301" t="s">
        <v>812</v>
      </c>
      <c r="B141" s="285" t="s">
        <v>817</v>
      </c>
      <c r="C141" s="342" t="s">
        <v>748</v>
      </c>
      <c r="D141" s="352" t="s">
        <v>286</v>
      </c>
      <c r="E141" s="352" t="s">
        <v>286</v>
      </c>
      <c r="F141" s="352" t="s">
        <v>286</v>
      </c>
      <c r="G141" s="352" t="s">
        <v>286</v>
      </c>
      <c r="H141" s="352" t="s">
        <v>286</v>
      </c>
      <c r="I141" s="352" t="s">
        <v>286</v>
      </c>
      <c r="J141" s="352" t="s">
        <v>286</v>
      </c>
      <c r="K141" s="352" t="s">
        <v>286</v>
      </c>
      <c r="L141" s="352" t="s">
        <v>286</v>
      </c>
      <c r="M141" s="352" t="s">
        <v>286</v>
      </c>
      <c r="N141" s="352" t="s">
        <v>286</v>
      </c>
      <c r="O141" s="352" t="s">
        <v>286</v>
      </c>
      <c r="P141" s="352" t="s">
        <v>286</v>
      </c>
      <c r="Q141" s="352" t="s">
        <v>286</v>
      </c>
      <c r="R141" s="352" t="s">
        <v>286</v>
      </c>
      <c r="S141" s="352" t="s">
        <v>286</v>
      </c>
    </row>
    <row r="142" spans="1:19" s="298" customFormat="1">
      <c r="A142" s="301" t="s">
        <v>983</v>
      </c>
      <c r="B142" s="284" t="s">
        <v>818</v>
      </c>
      <c r="C142" s="342" t="s">
        <v>748</v>
      </c>
      <c r="D142" s="352" t="s">
        <v>286</v>
      </c>
      <c r="E142" s="352" t="s">
        <v>286</v>
      </c>
      <c r="F142" s="352" t="s">
        <v>286</v>
      </c>
      <c r="G142" s="352" t="s">
        <v>286</v>
      </c>
      <c r="H142" s="352" t="s">
        <v>286</v>
      </c>
      <c r="I142" s="352" t="s">
        <v>286</v>
      </c>
      <c r="J142" s="352" t="s">
        <v>286</v>
      </c>
      <c r="K142" s="352" t="s">
        <v>286</v>
      </c>
      <c r="L142" s="352" t="s">
        <v>286</v>
      </c>
      <c r="M142" s="352" t="s">
        <v>286</v>
      </c>
      <c r="N142" s="352" t="s">
        <v>286</v>
      </c>
      <c r="O142" s="352" t="s">
        <v>286</v>
      </c>
      <c r="P142" s="352" t="s">
        <v>286</v>
      </c>
      <c r="Q142" s="352" t="s">
        <v>286</v>
      </c>
      <c r="R142" s="352" t="s">
        <v>286</v>
      </c>
      <c r="S142" s="352" t="s">
        <v>286</v>
      </c>
    </row>
    <row r="143" spans="1:19" s="298" customFormat="1">
      <c r="A143" s="301" t="s">
        <v>984</v>
      </c>
      <c r="B143" s="284" t="s">
        <v>631</v>
      </c>
      <c r="C143" s="342" t="s">
        <v>748</v>
      </c>
      <c r="D143" s="352" t="s">
        <v>286</v>
      </c>
      <c r="E143" s="352" t="s">
        <v>286</v>
      </c>
      <c r="F143" s="352" t="s">
        <v>286</v>
      </c>
      <c r="G143" s="352" t="s">
        <v>286</v>
      </c>
      <c r="H143" s="352" t="s">
        <v>286</v>
      </c>
      <c r="I143" s="352" t="s">
        <v>286</v>
      </c>
      <c r="J143" s="352" t="s">
        <v>286</v>
      </c>
      <c r="K143" s="352" t="s">
        <v>286</v>
      </c>
      <c r="L143" s="352" t="s">
        <v>286</v>
      </c>
      <c r="M143" s="352" t="s">
        <v>286</v>
      </c>
      <c r="N143" s="352" t="s">
        <v>286</v>
      </c>
      <c r="O143" s="352" t="s">
        <v>286</v>
      </c>
      <c r="P143" s="352" t="s">
        <v>286</v>
      </c>
      <c r="Q143" s="352" t="s">
        <v>286</v>
      </c>
      <c r="R143" s="352" t="s">
        <v>286</v>
      </c>
      <c r="S143" s="352" t="s">
        <v>286</v>
      </c>
    </row>
    <row r="144" spans="1:19" s="298" customFormat="1">
      <c r="A144" s="301" t="s">
        <v>813</v>
      </c>
      <c r="B144" s="285" t="s">
        <v>819</v>
      </c>
      <c r="C144" s="342" t="s">
        <v>748</v>
      </c>
      <c r="D144" s="352" t="s">
        <v>286</v>
      </c>
      <c r="E144" s="352" t="s">
        <v>286</v>
      </c>
      <c r="F144" s="352" t="s">
        <v>286</v>
      </c>
      <c r="G144" s="352" t="s">
        <v>286</v>
      </c>
      <c r="H144" s="352" t="s">
        <v>286</v>
      </c>
      <c r="I144" s="352" t="s">
        <v>286</v>
      </c>
      <c r="J144" s="352" t="s">
        <v>286</v>
      </c>
      <c r="K144" s="352" t="s">
        <v>286</v>
      </c>
      <c r="L144" s="352" t="s">
        <v>286</v>
      </c>
      <c r="M144" s="352" t="s">
        <v>286</v>
      </c>
      <c r="N144" s="352" t="s">
        <v>286</v>
      </c>
      <c r="O144" s="352" t="s">
        <v>286</v>
      </c>
      <c r="P144" s="352" t="s">
        <v>286</v>
      </c>
      <c r="Q144" s="352" t="s">
        <v>286</v>
      </c>
      <c r="R144" s="352" t="s">
        <v>286</v>
      </c>
      <c r="S144" s="352" t="s">
        <v>286</v>
      </c>
    </row>
    <row r="145" spans="1:19" s="298" customFormat="1">
      <c r="A145" s="310" t="s">
        <v>31</v>
      </c>
      <c r="B145" s="311" t="s">
        <v>1060</v>
      </c>
      <c r="C145" s="343" t="s">
        <v>748</v>
      </c>
      <c r="D145" s="344">
        <f>D115-D130</f>
        <v>-916.1638631998934</v>
      </c>
      <c r="E145" s="344">
        <f>E115-E130</f>
        <v>-1010.5563233290294</v>
      </c>
      <c r="F145" s="344">
        <f>F115-F130</f>
        <v>-1436.80370736893</v>
      </c>
      <c r="G145" s="344">
        <f>G115</f>
        <v>-1469.2506486037501</v>
      </c>
      <c r="H145" s="344">
        <f t="shared" ref="H145" si="46">H121-H130</f>
        <v>-4.4408920985006262E-14</v>
      </c>
      <c r="I145" s="344">
        <f t="shared" ref="I145" si="47">I121-I130</f>
        <v>-4.4408920985006262E-14</v>
      </c>
      <c r="J145" s="344">
        <v>5.0595929224073188E-6</v>
      </c>
      <c r="K145" s="344">
        <v>-4.4084735861815716E-12</v>
      </c>
      <c r="L145" s="344">
        <v>5.2093567248778783E-6</v>
      </c>
      <c r="M145" s="344">
        <v>5.2093567248778783E-6</v>
      </c>
      <c r="N145" s="344">
        <v>5.3635541530372421E-6</v>
      </c>
      <c r="O145" s="344">
        <v>5.3635541530372421E-6</v>
      </c>
      <c r="P145" s="344">
        <v>5.5223153254679858E-6</v>
      </c>
      <c r="Q145" s="344">
        <v>5.5223153254679858E-6</v>
      </c>
      <c r="R145" s="344">
        <v>0</v>
      </c>
      <c r="S145" s="344">
        <v>0</v>
      </c>
    </row>
    <row r="146" spans="1:19" s="298" customFormat="1">
      <c r="A146" s="301" t="s">
        <v>47</v>
      </c>
      <c r="B146" s="282" t="s">
        <v>1007</v>
      </c>
      <c r="C146" s="342" t="s">
        <v>748</v>
      </c>
      <c r="D146" s="352" t="s">
        <v>286</v>
      </c>
      <c r="E146" s="352" t="s">
        <v>286</v>
      </c>
      <c r="F146" s="352" t="s">
        <v>286</v>
      </c>
      <c r="G146" s="352" t="s">
        <v>286</v>
      </c>
      <c r="H146" s="352" t="s">
        <v>286</v>
      </c>
      <c r="I146" s="352" t="s">
        <v>286</v>
      </c>
      <c r="J146" s="352" t="s">
        <v>286</v>
      </c>
      <c r="K146" s="352" t="s">
        <v>286</v>
      </c>
      <c r="L146" s="352" t="s">
        <v>286</v>
      </c>
      <c r="M146" s="352" t="s">
        <v>286</v>
      </c>
      <c r="N146" s="352" t="s">
        <v>286</v>
      </c>
      <c r="O146" s="352" t="s">
        <v>286</v>
      </c>
      <c r="P146" s="352" t="s">
        <v>286</v>
      </c>
      <c r="Q146" s="352" t="s">
        <v>286</v>
      </c>
      <c r="R146" s="352" t="s">
        <v>286</v>
      </c>
      <c r="S146" s="352" t="s">
        <v>286</v>
      </c>
    </row>
    <row r="147" spans="1:19" s="298" customFormat="1" ht="31.5">
      <c r="A147" s="301" t="s">
        <v>899</v>
      </c>
      <c r="B147" s="141" t="s">
        <v>897</v>
      </c>
      <c r="C147" s="342" t="s">
        <v>748</v>
      </c>
      <c r="D147" s="352" t="s">
        <v>286</v>
      </c>
      <c r="E147" s="352" t="s">
        <v>286</v>
      </c>
      <c r="F147" s="352" t="s">
        <v>286</v>
      </c>
      <c r="G147" s="352" t="s">
        <v>286</v>
      </c>
      <c r="H147" s="352" t="s">
        <v>286</v>
      </c>
      <c r="I147" s="352" t="s">
        <v>286</v>
      </c>
      <c r="J147" s="352" t="s">
        <v>286</v>
      </c>
      <c r="K147" s="352" t="s">
        <v>286</v>
      </c>
      <c r="L147" s="352" t="s">
        <v>286</v>
      </c>
      <c r="M147" s="352" t="s">
        <v>286</v>
      </c>
      <c r="N147" s="352" t="s">
        <v>286</v>
      </c>
      <c r="O147" s="352" t="s">
        <v>286</v>
      </c>
      <c r="P147" s="352" t="s">
        <v>286</v>
      </c>
      <c r="Q147" s="352" t="s">
        <v>286</v>
      </c>
      <c r="R147" s="352" t="s">
        <v>286</v>
      </c>
      <c r="S147" s="352" t="s">
        <v>286</v>
      </c>
    </row>
    <row r="148" spans="1:19" s="298" customFormat="1" ht="31.5">
      <c r="A148" s="301" t="s">
        <v>900</v>
      </c>
      <c r="B148" s="141" t="s">
        <v>898</v>
      </c>
      <c r="C148" s="342" t="s">
        <v>748</v>
      </c>
      <c r="D148" s="352" t="s">
        <v>286</v>
      </c>
      <c r="E148" s="352" t="s">
        <v>286</v>
      </c>
      <c r="F148" s="352" t="s">
        <v>286</v>
      </c>
      <c r="G148" s="352" t="s">
        <v>286</v>
      </c>
      <c r="H148" s="352" t="s">
        <v>286</v>
      </c>
      <c r="I148" s="352" t="s">
        <v>286</v>
      </c>
      <c r="J148" s="352" t="s">
        <v>286</v>
      </c>
      <c r="K148" s="352" t="s">
        <v>286</v>
      </c>
      <c r="L148" s="352" t="s">
        <v>286</v>
      </c>
      <c r="M148" s="352" t="s">
        <v>286</v>
      </c>
      <c r="N148" s="352" t="s">
        <v>286</v>
      </c>
      <c r="O148" s="352" t="s">
        <v>286</v>
      </c>
      <c r="P148" s="352" t="s">
        <v>286</v>
      </c>
      <c r="Q148" s="352" t="s">
        <v>286</v>
      </c>
      <c r="R148" s="352" t="s">
        <v>286</v>
      </c>
      <c r="S148" s="352" t="s">
        <v>286</v>
      </c>
    </row>
    <row r="149" spans="1:19" s="298" customFormat="1" ht="31.5">
      <c r="A149" s="301" t="s">
        <v>985</v>
      </c>
      <c r="B149" s="141" t="s">
        <v>883</v>
      </c>
      <c r="C149" s="342" t="s">
        <v>748</v>
      </c>
      <c r="D149" s="352" t="s">
        <v>286</v>
      </c>
      <c r="E149" s="352" t="s">
        <v>286</v>
      </c>
      <c r="F149" s="352" t="s">
        <v>286</v>
      </c>
      <c r="G149" s="352" t="s">
        <v>286</v>
      </c>
      <c r="H149" s="352" t="s">
        <v>286</v>
      </c>
      <c r="I149" s="352" t="s">
        <v>286</v>
      </c>
      <c r="J149" s="352" t="s">
        <v>286</v>
      </c>
      <c r="K149" s="352" t="s">
        <v>286</v>
      </c>
      <c r="L149" s="352" t="s">
        <v>286</v>
      </c>
      <c r="M149" s="352" t="s">
        <v>286</v>
      </c>
      <c r="N149" s="352" t="s">
        <v>286</v>
      </c>
      <c r="O149" s="352" t="s">
        <v>286</v>
      </c>
      <c r="P149" s="352" t="s">
        <v>286</v>
      </c>
      <c r="Q149" s="352" t="s">
        <v>286</v>
      </c>
      <c r="R149" s="352" t="s">
        <v>286</v>
      </c>
      <c r="S149" s="352" t="s">
        <v>286</v>
      </c>
    </row>
    <row r="150" spans="1:19" s="298" customFormat="1">
      <c r="A150" s="301" t="s">
        <v>48</v>
      </c>
      <c r="B150" s="282" t="s">
        <v>1044</v>
      </c>
      <c r="C150" s="342" t="s">
        <v>748</v>
      </c>
      <c r="D150" s="352" t="s">
        <v>286</v>
      </c>
      <c r="E150" s="352" t="s">
        <v>286</v>
      </c>
      <c r="F150" s="352" t="s">
        <v>286</v>
      </c>
      <c r="G150" s="352" t="s">
        <v>286</v>
      </c>
      <c r="H150" s="352" t="s">
        <v>286</v>
      </c>
      <c r="I150" s="352" t="s">
        <v>286</v>
      </c>
      <c r="J150" s="352" t="s">
        <v>286</v>
      </c>
      <c r="K150" s="352" t="s">
        <v>286</v>
      </c>
      <c r="L150" s="352" t="s">
        <v>286</v>
      </c>
      <c r="M150" s="352" t="s">
        <v>286</v>
      </c>
      <c r="N150" s="352" t="s">
        <v>286</v>
      </c>
      <c r="O150" s="352" t="s">
        <v>286</v>
      </c>
      <c r="P150" s="352" t="s">
        <v>286</v>
      </c>
      <c r="Q150" s="352" t="s">
        <v>286</v>
      </c>
      <c r="R150" s="352" t="s">
        <v>286</v>
      </c>
      <c r="S150" s="352" t="s">
        <v>286</v>
      </c>
    </row>
    <row r="151" spans="1:19" s="298" customFormat="1">
      <c r="A151" s="301" t="s">
        <v>763</v>
      </c>
      <c r="B151" s="282" t="s">
        <v>937</v>
      </c>
      <c r="C151" s="342" t="s">
        <v>748</v>
      </c>
      <c r="D151" s="349">
        <v>-897.50177197086305</v>
      </c>
      <c r="E151" s="349">
        <v>-996.58378332902703</v>
      </c>
      <c r="F151" s="349">
        <v>-1420.1733790000001</v>
      </c>
      <c r="G151" s="349">
        <v>-1454.1292386037501</v>
      </c>
      <c r="H151" s="349">
        <f t="shared" ref="H151:I151" si="48">H145</f>
        <v>-4.4408920985006262E-14</v>
      </c>
      <c r="I151" s="349">
        <f t="shared" si="48"/>
        <v>-4.4408920985006262E-14</v>
      </c>
      <c r="J151" s="349">
        <v>5.0595929224073188E-6</v>
      </c>
      <c r="K151" s="349">
        <v>-4.4084735861815716E-12</v>
      </c>
      <c r="L151" s="349">
        <v>5.2093567248778783E-6</v>
      </c>
      <c r="M151" s="349">
        <v>5.2093567248778783E-6</v>
      </c>
      <c r="N151" s="349">
        <v>5.3635541530372421E-6</v>
      </c>
      <c r="O151" s="349">
        <v>5.3635541530372421E-6</v>
      </c>
      <c r="P151" s="349">
        <v>5.5223153254679858E-6</v>
      </c>
      <c r="Q151" s="349">
        <v>5.5223153254679858E-6</v>
      </c>
      <c r="R151" s="349">
        <v>0</v>
      </c>
      <c r="S151" s="349">
        <v>0</v>
      </c>
    </row>
    <row r="152" spans="1:19" s="298" customFormat="1">
      <c r="A152" s="301" t="s">
        <v>764</v>
      </c>
      <c r="B152" s="282" t="s">
        <v>1045</v>
      </c>
      <c r="C152" s="342" t="s">
        <v>748</v>
      </c>
      <c r="D152" s="352" t="s">
        <v>286</v>
      </c>
      <c r="E152" s="352" t="s">
        <v>286</v>
      </c>
      <c r="F152" s="352" t="s">
        <v>286</v>
      </c>
      <c r="G152" s="352" t="s">
        <v>286</v>
      </c>
      <c r="H152" s="352" t="s">
        <v>286</v>
      </c>
      <c r="I152" s="352" t="s">
        <v>286</v>
      </c>
      <c r="J152" s="352" t="s">
        <v>286</v>
      </c>
      <c r="K152" s="352" t="s">
        <v>286</v>
      </c>
      <c r="L152" s="352" t="s">
        <v>286</v>
      </c>
      <c r="M152" s="352" t="s">
        <v>286</v>
      </c>
      <c r="N152" s="352" t="s">
        <v>286</v>
      </c>
      <c r="O152" s="352" t="s">
        <v>286</v>
      </c>
      <c r="P152" s="352" t="s">
        <v>286</v>
      </c>
      <c r="Q152" s="352" t="s">
        <v>286</v>
      </c>
      <c r="R152" s="352" t="s">
        <v>286</v>
      </c>
      <c r="S152" s="352" t="s">
        <v>286</v>
      </c>
    </row>
    <row r="153" spans="1:19" s="298" customFormat="1">
      <c r="A153" s="301" t="s">
        <v>765</v>
      </c>
      <c r="B153" s="283" t="s">
        <v>938</v>
      </c>
      <c r="C153" s="342" t="s">
        <v>748</v>
      </c>
      <c r="D153" s="352">
        <v>-14.240170000000001</v>
      </c>
      <c r="E153" s="352">
        <v>-13.97254</v>
      </c>
      <c r="F153" s="352">
        <v>-16.630330000000001</v>
      </c>
      <c r="G153" s="352">
        <v>-15.121499999999999</v>
      </c>
      <c r="H153" s="352" t="s">
        <v>286</v>
      </c>
      <c r="I153" s="352" t="s">
        <v>286</v>
      </c>
      <c r="J153" s="352" t="s">
        <v>286</v>
      </c>
      <c r="K153" s="352" t="s">
        <v>286</v>
      </c>
      <c r="L153" s="352" t="s">
        <v>286</v>
      </c>
      <c r="M153" s="352" t="s">
        <v>286</v>
      </c>
      <c r="N153" s="352" t="s">
        <v>286</v>
      </c>
      <c r="O153" s="352" t="s">
        <v>286</v>
      </c>
      <c r="P153" s="352" t="s">
        <v>286</v>
      </c>
      <c r="Q153" s="352" t="s">
        <v>286</v>
      </c>
      <c r="R153" s="352" t="s">
        <v>286</v>
      </c>
      <c r="S153" s="352" t="s">
        <v>286</v>
      </c>
    </row>
    <row r="154" spans="1:19" s="298" customFormat="1">
      <c r="A154" s="301" t="s">
        <v>766</v>
      </c>
      <c r="B154" s="282" t="s">
        <v>939</v>
      </c>
      <c r="C154" s="342" t="s">
        <v>748</v>
      </c>
      <c r="D154" s="352" t="s">
        <v>286</v>
      </c>
      <c r="E154" s="352" t="s">
        <v>286</v>
      </c>
      <c r="F154" s="352" t="s">
        <v>286</v>
      </c>
      <c r="G154" s="352" t="s">
        <v>286</v>
      </c>
      <c r="H154" s="352" t="s">
        <v>286</v>
      </c>
      <c r="I154" s="352" t="s">
        <v>286</v>
      </c>
      <c r="J154" s="352" t="s">
        <v>286</v>
      </c>
      <c r="K154" s="352" t="s">
        <v>286</v>
      </c>
      <c r="L154" s="352" t="s">
        <v>286</v>
      </c>
      <c r="M154" s="352" t="s">
        <v>286</v>
      </c>
      <c r="N154" s="352" t="s">
        <v>286</v>
      </c>
      <c r="O154" s="352" t="s">
        <v>286</v>
      </c>
      <c r="P154" s="352" t="s">
        <v>286</v>
      </c>
      <c r="Q154" s="352" t="s">
        <v>286</v>
      </c>
      <c r="R154" s="352" t="s">
        <v>286</v>
      </c>
      <c r="S154" s="352" t="s">
        <v>286</v>
      </c>
    </row>
    <row r="155" spans="1:19" s="298" customFormat="1">
      <c r="A155" s="301" t="s">
        <v>767</v>
      </c>
      <c r="B155" s="282" t="s">
        <v>1052</v>
      </c>
      <c r="C155" s="342" t="s">
        <v>748</v>
      </c>
      <c r="D155" s="352" t="s">
        <v>286</v>
      </c>
      <c r="E155" s="352" t="s">
        <v>286</v>
      </c>
      <c r="F155" s="352" t="s">
        <v>286</v>
      </c>
      <c r="G155" s="352" t="s">
        <v>286</v>
      </c>
      <c r="H155" s="352" t="s">
        <v>286</v>
      </c>
      <c r="I155" s="352" t="s">
        <v>286</v>
      </c>
      <c r="J155" s="352" t="s">
        <v>286</v>
      </c>
      <c r="K155" s="352" t="s">
        <v>286</v>
      </c>
      <c r="L155" s="352" t="s">
        <v>286</v>
      </c>
      <c r="M155" s="352" t="s">
        <v>286</v>
      </c>
      <c r="N155" s="352" t="s">
        <v>286</v>
      </c>
      <c r="O155" s="352" t="s">
        <v>286</v>
      </c>
      <c r="P155" s="352" t="s">
        <v>286</v>
      </c>
      <c r="Q155" s="352" t="s">
        <v>286</v>
      </c>
      <c r="R155" s="352" t="s">
        <v>286</v>
      </c>
      <c r="S155" s="352" t="s">
        <v>286</v>
      </c>
    </row>
    <row r="156" spans="1:19" s="298" customFormat="1" ht="31.5">
      <c r="A156" s="301" t="s">
        <v>768</v>
      </c>
      <c r="B156" s="283" t="s">
        <v>817</v>
      </c>
      <c r="C156" s="342" t="s">
        <v>748</v>
      </c>
      <c r="D156" s="352" t="s">
        <v>286</v>
      </c>
      <c r="E156" s="352" t="s">
        <v>286</v>
      </c>
      <c r="F156" s="352" t="s">
        <v>286</v>
      </c>
      <c r="G156" s="352" t="s">
        <v>286</v>
      </c>
      <c r="H156" s="352" t="s">
        <v>286</v>
      </c>
      <c r="I156" s="352" t="s">
        <v>286</v>
      </c>
      <c r="J156" s="352" t="s">
        <v>286</v>
      </c>
      <c r="K156" s="352" t="s">
        <v>286</v>
      </c>
      <c r="L156" s="352" t="s">
        <v>286</v>
      </c>
      <c r="M156" s="352" t="s">
        <v>286</v>
      </c>
      <c r="N156" s="352" t="s">
        <v>286</v>
      </c>
      <c r="O156" s="352" t="s">
        <v>286</v>
      </c>
      <c r="P156" s="352" t="s">
        <v>286</v>
      </c>
      <c r="Q156" s="352" t="s">
        <v>286</v>
      </c>
      <c r="R156" s="352" t="s">
        <v>286</v>
      </c>
      <c r="S156" s="352" t="s">
        <v>286</v>
      </c>
    </row>
    <row r="157" spans="1:19" s="298" customFormat="1">
      <c r="A157" s="301" t="s">
        <v>986</v>
      </c>
      <c r="B157" s="284" t="s">
        <v>643</v>
      </c>
      <c r="C157" s="342" t="s">
        <v>748</v>
      </c>
      <c r="D157" s="352" t="s">
        <v>286</v>
      </c>
      <c r="E157" s="352" t="s">
        <v>286</v>
      </c>
      <c r="F157" s="352" t="s">
        <v>286</v>
      </c>
      <c r="G157" s="352" t="s">
        <v>286</v>
      </c>
      <c r="H157" s="352" t="s">
        <v>286</v>
      </c>
      <c r="I157" s="352" t="s">
        <v>286</v>
      </c>
      <c r="J157" s="352" t="s">
        <v>286</v>
      </c>
      <c r="K157" s="352" t="s">
        <v>286</v>
      </c>
      <c r="L157" s="352" t="s">
        <v>286</v>
      </c>
      <c r="M157" s="352" t="s">
        <v>286</v>
      </c>
      <c r="N157" s="352" t="s">
        <v>286</v>
      </c>
      <c r="O157" s="352" t="s">
        <v>286</v>
      </c>
      <c r="P157" s="352" t="s">
        <v>286</v>
      </c>
      <c r="Q157" s="352" t="s">
        <v>286</v>
      </c>
      <c r="R157" s="352" t="s">
        <v>286</v>
      </c>
      <c r="S157" s="352" t="s">
        <v>286</v>
      </c>
    </row>
    <row r="158" spans="1:19" s="298" customFormat="1">
      <c r="A158" s="301" t="s">
        <v>987</v>
      </c>
      <c r="B158" s="284" t="s">
        <v>631</v>
      </c>
      <c r="C158" s="342" t="s">
        <v>748</v>
      </c>
      <c r="D158" s="352" t="s">
        <v>286</v>
      </c>
      <c r="E158" s="352" t="s">
        <v>286</v>
      </c>
      <c r="F158" s="352" t="s">
        <v>286</v>
      </c>
      <c r="G158" s="352" t="s">
        <v>286</v>
      </c>
      <c r="H158" s="352" t="s">
        <v>286</v>
      </c>
      <c r="I158" s="352" t="s">
        <v>286</v>
      </c>
      <c r="J158" s="352" t="s">
        <v>286</v>
      </c>
      <c r="K158" s="352" t="s">
        <v>286</v>
      </c>
      <c r="L158" s="352" t="s">
        <v>286</v>
      </c>
      <c r="M158" s="352" t="s">
        <v>286</v>
      </c>
      <c r="N158" s="352" t="s">
        <v>286</v>
      </c>
      <c r="O158" s="352" t="s">
        <v>286</v>
      </c>
      <c r="P158" s="352" t="s">
        <v>286</v>
      </c>
      <c r="Q158" s="352" t="s">
        <v>286</v>
      </c>
      <c r="R158" s="352" t="s">
        <v>286</v>
      </c>
      <c r="S158" s="352" t="s">
        <v>286</v>
      </c>
    </row>
    <row r="159" spans="1:19" s="298" customFormat="1">
      <c r="A159" s="301" t="s">
        <v>769</v>
      </c>
      <c r="B159" s="282" t="s">
        <v>940</v>
      </c>
      <c r="C159" s="342" t="s">
        <v>748</v>
      </c>
      <c r="D159" s="352" t="s">
        <v>286</v>
      </c>
      <c r="E159" s="352" t="s">
        <v>286</v>
      </c>
      <c r="F159" s="352" t="s">
        <v>286</v>
      </c>
      <c r="G159" s="352" t="s">
        <v>286</v>
      </c>
      <c r="H159" s="352" t="s">
        <v>286</v>
      </c>
      <c r="I159" s="352" t="s">
        <v>286</v>
      </c>
      <c r="J159" s="352" t="s">
        <v>286</v>
      </c>
      <c r="K159" s="352" t="s">
        <v>286</v>
      </c>
      <c r="L159" s="352" t="s">
        <v>286</v>
      </c>
      <c r="M159" s="352" t="s">
        <v>286</v>
      </c>
      <c r="N159" s="352" t="s">
        <v>286</v>
      </c>
      <c r="O159" s="352" t="s">
        <v>286</v>
      </c>
      <c r="P159" s="352" t="s">
        <v>286</v>
      </c>
      <c r="Q159" s="352" t="s">
        <v>286</v>
      </c>
      <c r="R159" s="352" t="s">
        <v>286</v>
      </c>
      <c r="S159" s="352" t="s">
        <v>286</v>
      </c>
    </row>
    <row r="160" spans="1:19" s="298" customFormat="1">
      <c r="A160" s="310" t="s">
        <v>32</v>
      </c>
      <c r="B160" s="311" t="s">
        <v>11</v>
      </c>
      <c r="C160" s="343" t="s">
        <v>748</v>
      </c>
      <c r="D160" s="352" t="s">
        <v>286</v>
      </c>
      <c r="E160" s="352" t="s">
        <v>286</v>
      </c>
      <c r="F160" s="352" t="s">
        <v>286</v>
      </c>
      <c r="G160" s="352" t="s">
        <v>286</v>
      </c>
      <c r="H160" s="352" t="s">
        <v>286</v>
      </c>
      <c r="I160" s="352" t="s">
        <v>286</v>
      </c>
      <c r="J160" s="352" t="s">
        <v>286</v>
      </c>
      <c r="K160" s="352" t="s">
        <v>286</v>
      </c>
      <c r="L160" s="352" t="s">
        <v>286</v>
      </c>
      <c r="M160" s="352" t="s">
        <v>286</v>
      </c>
      <c r="N160" s="352" t="s">
        <v>286</v>
      </c>
      <c r="O160" s="352" t="s">
        <v>286</v>
      </c>
      <c r="P160" s="352" t="s">
        <v>286</v>
      </c>
      <c r="Q160" s="352" t="s">
        <v>286</v>
      </c>
      <c r="R160" s="352" t="s">
        <v>286</v>
      </c>
      <c r="S160" s="352" t="s">
        <v>286</v>
      </c>
    </row>
    <row r="161" spans="1:19" s="298" customFormat="1">
      <c r="A161" s="301" t="s">
        <v>50</v>
      </c>
      <c r="B161" s="285" t="s">
        <v>821</v>
      </c>
      <c r="C161" s="342" t="s">
        <v>748</v>
      </c>
      <c r="D161" s="352" t="s">
        <v>286</v>
      </c>
      <c r="E161" s="352" t="s">
        <v>286</v>
      </c>
      <c r="F161" s="352" t="s">
        <v>286</v>
      </c>
      <c r="G161" s="352" t="s">
        <v>286</v>
      </c>
      <c r="H161" s="352" t="s">
        <v>286</v>
      </c>
      <c r="I161" s="352" t="s">
        <v>286</v>
      </c>
      <c r="J161" s="352" t="s">
        <v>286</v>
      </c>
      <c r="K161" s="352" t="s">
        <v>286</v>
      </c>
      <c r="L161" s="352" t="s">
        <v>286</v>
      </c>
      <c r="M161" s="352" t="s">
        <v>286</v>
      </c>
      <c r="N161" s="352" t="s">
        <v>286</v>
      </c>
      <c r="O161" s="352" t="s">
        <v>286</v>
      </c>
      <c r="P161" s="352" t="s">
        <v>286</v>
      </c>
      <c r="Q161" s="352" t="s">
        <v>286</v>
      </c>
      <c r="R161" s="352" t="s">
        <v>286</v>
      </c>
      <c r="S161" s="352" t="s">
        <v>286</v>
      </c>
    </row>
    <row r="162" spans="1:19" s="298" customFormat="1">
      <c r="A162" s="301" t="s">
        <v>51</v>
      </c>
      <c r="B162" s="285" t="s">
        <v>13</v>
      </c>
      <c r="C162" s="342" t="s">
        <v>748</v>
      </c>
      <c r="D162" s="352" t="s">
        <v>286</v>
      </c>
      <c r="E162" s="352" t="s">
        <v>286</v>
      </c>
      <c r="F162" s="352" t="s">
        <v>286</v>
      </c>
      <c r="G162" s="352" t="s">
        <v>286</v>
      </c>
      <c r="H162" s="352" t="s">
        <v>286</v>
      </c>
      <c r="I162" s="352" t="s">
        <v>286</v>
      </c>
      <c r="J162" s="352" t="s">
        <v>286</v>
      </c>
      <c r="K162" s="352" t="s">
        <v>286</v>
      </c>
      <c r="L162" s="352" t="s">
        <v>286</v>
      </c>
      <c r="M162" s="352" t="s">
        <v>286</v>
      </c>
      <c r="N162" s="352" t="s">
        <v>286</v>
      </c>
      <c r="O162" s="352" t="s">
        <v>286</v>
      </c>
      <c r="P162" s="352" t="s">
        <v>286</v>
      </c>
      <c r="Q162" s="352" t="s">
        <v>286</v>
      </c>
      <c r="R162" s="352" t="s">
        <v>286</v>
      </c>
      <c r="S162" s="352" t="s">
        <v>286</v>
      </c>
    </row>
    <row r="163" spans="1:19" s="298" customFormat="1">
      <c r="A163" s="301" t="s">
        <v>63</v>
      </c>
      <c r="B163" s="285" t="s">
        <v>14</v>
      </c>
      <c r="C163" s="342" t="s">
        <v>748</v>
      </c>
      <c r="D163" s="352" t="s">
        <v>286</v>
      </c>
      <c r="E163" s="352" t="s">
        <v>286</v>
      </c>
      <c r="F163" s="352" t="s">
        <v>286</v>
      </c>
      <c r="G163" s="352" t="s">
        <v>286</v>
      </c>
      <c r="H163" s="352" t="s">
        <v>286</v>
      </c>
      <c r="I163" s="352" t="s">
        <v>286</v>
      </c>
      <c r="J163" s="352" t="s">
        <v>286</v>
      </c>
      <c r="K163" s="352" t="s">
        <v>286</v>
      </c>
      <c r="L163" s="352" t="s">
        <v>286</v>
      </c>
      <c r="M163" s="352" t="s">
        <v>286</v>
      </c>
      <c r="N163" s="352" t="s">
        <v>286</v>
      </c>
      <c r="O163" s="352" t="s">
        <v>286</v>
      </c>
      <c r="P163" s="352" t="s">
        <v>286</v>
      </c>
      <c r="Q163" s="352" t="s">
        <v>286</v>
      </c>
      <c r="R163" s="352" t="s">
        <v>286</v>
      </c>
      <c r="S163" s="352" t="s">
        <v>286</v>
      </c>
    </row>
    <row r="164" spans="1:19" s="298" customFormat="1" ht="18" customHeight="1">
      <c r="A164" s="301" t="s">
        <v>1105</v>
      </c>
      <c r="B164" s="285" t="s">
        <v>822</v>
      </c>
      <c r="C164" s="342" t="s">
        <v>748</v>
      </c>
      <c r="D164" s="352" t="s">
        <v>286</v>
      </c>
      <c r="E164" s="352" t="s">
        <v>286</v>
      </c>
      <c r="F164" s="352" t="s">
        <v>286</v>
      </c>
      <c r="G164" s="352" t="s">
        <v>286</v>
      </c>
      <c r="H164" s="352" t="s">
        <v>286</v>
      </c>
      <c r="I164" s="352" t="s">
        <v>286</v>
      </c>
      <c r="J164" s="352" t="s">
        <v>286</v>
      </c>
      <c r="K164" s="352" t="s">
        <v>286</v>
      </c>
      <c r="L164" s="352" t="s">
        <v>286</v>
      </c>
      <c r="M164" s="352" t="s">
        <v>286</v>
      </c>
      <c r="N164" s="352" t="s">
        <v>286</v>
      </c>
      <c r="O164" s="352" t="s">
        <v>286</v>
      </c>
      <c r="P164" s="352" t="s">
        <v>286</v>
      </c>
      <c r="Q164" s="352" t="s">
        <v>286</v>
      </c>
      <c r="R164" s="352" t="s">
        <v>286</v>
      </c>
      <c r="S164" s="352" t="s">
        <v>286</v>
      </c>
    </row>
    <row r="165" spans="1:19" s="298" customFormat="1" ht="18" customHeight="1">
      <c r="A165" s="310" t="s">
        <v>531</v>
      </c>
      <c r="B165" s="311" t="s">
        <v>863</v>
      </c>
      <c r="C165" s="343" t="s">
        <v>286</v>
      </c>
      <c r="D165" s="312" t="s">
        <v>590</v>
      </c>
      <c r="E165" s="312" t="s">
        <v>590</v>
      </c>
      <c r="F165" s="312" t="s">
        <v>590</v>
      </c>
      <c r="G165" s="336" t="s">
        <v>590</v>
      </c>
      <c r="H165" s="336" t="s">
        <v>590</v>
      </c>
      <c r="I165" s="336" t="s">
        <v>590</v>
      </c>
      <c r="J165" s="336" t="s">
        <v>590</v>
      </c>
      <c r="K165" s="336" t="s">
        <v>590</v>
      </c>
      <c r="L165" s="336" t="s">
        <v>590</v>
      </c>
      <c r="M165" s="336" t="s">
        <v>590</v>
      </c>
      <c r="N165" s="336" t="s">
        <v>590</v>
      </c>
      <c r="O165" s="336" t="s">
        <v>590</v>
      </c>
      <c r="P165" s="336" t="s">
        <v>590</v>
      </c>
      <c r="Q165" s="336" t="s">
        <v>590</v>
      </c>
      <c r="R165" s="336" t="s">
        <v>590</v>
      </c>
      <c r="S165" s="336" t="s">
        <v>590</v>
      </c>
    </row>
    <row r="166" spans="1:19" s="298" customFormat="1" ht="37.5" customHeight="1">
      <c r="A166" s="301" t="s">
        <v>532</v>
      </c>
      <c r="B166" s="285" t="s">
        <v>1146</v>
      </c>
      <c r="C166" s="342" t="s">
        <v>748</v>
      </c>
      <c r="D166" s="349">
        <f>D115+D64</f>
        <v>-298.86301652126167</v>
      </c>
      <c r="E166" s="349">
        <f t="shared" ref="E166:I166" si="49">E115+E64</f>
        <v>-420.19066189958539</v>
      </c>
      <c r="F166" s="349">
        <f t="shared" si="49"/>
        <v>-534.98783036892996</v>
      </c>
      <c r="G166" s="349">
        <f>G115+G64</f>
        <v>-547.80652160375007</v>
      </c>
      <c r="H166" s="349">
        <f t="shared" si="49"/>
        <v>68.743999999999957</v>
      </c>
      <c r="I166" s="349">
        <f t="shared" si="49"/>
        <v>68.743999999999957</v>
      </c>
      <c r="J166" s="349">
        <v>71.493765059592931</v>
      </c>
      <c r="K166" s="349">
        <v>817.48815999999556</v>
      </c>
      <c r="L166" s="349">
        <v>74.353515609356734</v>
      </c>
      <c r="M166" s="349">
        <v>74.353515609356734</v>
      </c>
      <c r="N166" s="349">
        <v>77.327656179554154</v>
      </c>
      <c r="O166" s="349">
        <v>77.327656179554154</v>
      </c>
      <c r="P166" s="349">
        <v>80.42076237095533</v>
      </c>
      <c r="Q166" s="349">
        <v>80.42076237095533</v>
      </c>
      <c r="R166" s="349">
        <v>372.33967806464</v>
      </c>
      <c r="S166" s="349">
        <v>1118.3340780646399</v>
      </c>
    </row>
    <row r="167" spans="1:19" s="298" customFormat="1" ht="18" customHeight="1">
      <c r="A167" s="301" t="s">
        <v>533</v>
      </c>
      <c r="B167" s="285" t="s">
        <v>1017</v>
      </c>
      <c r="C167" s="342" t="s">
        <v>748</v>
      </c>
      <c r="D167" s="352" t="s">
        <v>286</v>
      </c>
      <c r="E167" s="352" t="s">
        <v>286</v>
      </c>
      <c r="F167" s="352" t="s">
        <v>286</v>
      </c>
      <c r="G167" s="352" t="s">
        <v>286</v>
      </c>
      <c r="H167" s="352" t="s">
        <v>286</v>
      </c>
      <c r="I167" s="352" t="s">
        <v>286</v>
      </c>
      <c r="J167" s="352" t="s">
        <v>286</v>
      </c>
      <c r="K167" s="352" t="s">
        <v>286</v>
      </c>
      <c r="L167" s="352" t="s">
        <v>286</v>
      </c>
      <c r="M167" s="352" t="s">
        <v>286</v>
      </c>
      <c r="N167" s="352" t="s">
        <v>286</v>
      </c>
      <c r="O167" s="352" t="s">
        <v>286</v>
      </c>
      <c r="P167" s="352" t="s">
        <v>286</v>
      </c>
      <c r="Q167" s="352" t="s">
        <v>286</v>
      </c>
      <c r="R167" s="352" t="s">
        <v>286</v>
      </c>
      <c r="S167" s="352" t="s">
        <v>286</v>
      </c>
    </row>
    <row r="168" spans="1:19" s="298" customFormat="1" ht="18" customHeight="1">
      <c r="A168" s="301" t="s">
        <v>923</v>
      </c>
      <c r="B168" s="141" t="s">
        <v>944</v>
      </c>
      <c r="C168" s="342" t="s">
        <v>748</v>
      </c>
      <c r="D168" s="352" t="s">
        <v>286</v>
      </c>
      <c r="E168" s="352" t="s">
        <v>286</v>
      </c>
      <c r="F168" s="352" t="s">
        <v>286</v>
      </c>
      <c r="G168" s="352" t="s">
        <v>286</v>
      </c>
      <c r="H168" s="352" t="s">
        <v>286</v>
      </c>
      <c r="I168" s="352" t="s">
        <v>286</v>
      </c>
      <c r="J168" s="352" t="s">
        <v>286</v>
      </c>
      <c r="K168" s="352" t="s">
        <v>286</v>
      </c>
      <c r="L168" s="352" t="s">
        <v>286</v>
      </c>
      <c r="M168" s="352" t="s">
        <v>286</v>
      </c>
      <c r="N168" s="352" t="s">
        <v>286</v>
      </c>
      <c r="O168" s="352" t="s">
        <v>286</v>
      </c>
      <c r="P168" s="352" t="s">
        <v>286</v>
      </c>
      <c r="Q168" s="352" t="s">
        <v>286</v>
      </c>
      <c r="R168" s="352" t="s">
        <v>286</v>
      </c>
      <c r="S168" s="352" t="s">
        <v>286</v>
      </c>
    </row>
    <row r="169" spans="1:19" s="298" customFormat="1" ht="18" customHeight="1">
      <c r="A169" s="301" t="s">
        <v>636</v>
      </c>
      <c r="B169" s="285" t="s">
        <v>1061</v>
      </c>
      <c r="C169" s="342" t="s">
        <v>748</v>
      </c>
      <c r="D169" s="352" t="s">
        <v>286</v>
      </c>
      <c r="E169" s="352" t="s">
        <v>286</v>
      </c>
      <c r="F169" s="352" t="s">
        <v>286</v>
      </c>
      <c r="G169" s="352" t="s">
        <v>286</v>
      </c>
      <c r="H169" s="352" t="s">
        <v>286</v>
      </c>
      <c r="I169" s="352" t="s">
        <v>286</v>
      </c>
      <c r="J169" s="352" t="s">
        <v>286</v>
      </c>
      <c r="K169" s="352" t="s">
        <v>286</v>
      </c>
      <c r="L169" s="352" t="s">
        <v>286</v>
      </c>
      <c r="M169" s="352" t="s">
        <v>286</v>
      </c>
      <c r="N169" s="352" t="s">
        <v>286</v>
      </c>
      <c r="O169" s="352" t="s">
        <v>286</v>
      </c>
      <c r="P169" s="352" t="s">
        <v>286</v>
      </c>
      <c r="Q169" s="352" t="s">
        <v>286</v>
      </c>
      <c r="R169" s="352" t="s">
        <v>286</v>
      </c>
      <c r="S169" s="352" t="s">
        <v>286</v>
      </c>
    </row>
    <row r="170" spans="1:19" s="298" customFormat="1" ht="18" customHeight="1">
      <c r="A170" s="301" t="s">
        <v>924</v>
      </c>
      <c r="B170" s="141" t="s">
        <v>945</v>
      </c>
      <c r="C170" s="342" t="s">
        <v>748</v>
      </c>
      <c r="D170" s="352" t="s">
        <v>286</v>
      </c>
      <c r="E170" s="352" t="s">
        <v>286</v>
      </c>
      <c r="F170" s="352" t="s">
        <v>286</v>
      </c>
      <c r="G170" s="352" t="s">
        <v>286</v>
      </c>
      <c r="H170" s="352" t="s">
        <v>286</v>
      </c>
      <c r="I170" s="352" t="s">
        <v>286</v>
      </c>
      <c r="J170" s="352" t="s">
        <v>286</v>
      </c>
      <c r="K170" s="352" t="s">
        <v>286</v>
      </c>
      <c r="L170" s="352" t="s">
        <v>286</v>
      </c>
      <c r="M170" s="352" t="s">
        <v>286</v>
      </c>
      <c r="N170" s="352" t="s">
        <v>286</v>
      </c>
      <c r="O170" s="352" t="s">
        <v>286</v>
      </c>
      <c r="P170" s="352" t="s">
        <v>286</v>
      </c>
      <c r="Q170" s="352" t="s">
        <v>286</v>
      </c>
      <c r="R170" s="352" t="s">
        <v>286</v>
      </c>
      <c r="S170" s="352" t="s">
        <v>286</v>
      </c>
    </row>
    <row r="171" spans="1:19" s="298" customFormat="1" ht="31.5">
      <c r="A171" s="301" t="s">
        <v>637</v>
      </c>
      <c r="B171" s="285" t="s">
        <v>1145</v>
      </c>
      <c r="C171" s="342" t="s">
        <v>286</v>
      </c>
      <c r="D171" s="352" t="s">
        <v>286</v>
      </c>
      <c r="E171" s="352" t="s">
        <v>286</v>
      </c>
      <c r="F171" s="352" t="s">
        <v>286</v>
      </c>
      <c r="G171" s="352" t="s">
        <v>286</v>
      </c>
      <c r="H171" s="352" t="s">
        <v>286</v>
      </c>
      <c r="I171" s="352" t="s">
        <v>286</v>
      </c>
      <c r="J171" s="352" t="s">
        <v>286</v>
      </c>
      <c r="K171" s="352" t="s">
        <v>286</v>
      </c>
      <c r="L171" s="352" t="s">
        <v>286</v>
      </c>
      <c r="M171" s="352" t="s">
        <v>286</v>
      </c>
      <c r="N171" s="352" t="s">
        <v>286</v>
      </c>
      <c r="O171" s="352" t="s">
        <v>286</v>
      </c>
      <c r="P171" s="352" t="s">
        <v>286</v>
      </c>
      <c r="Q171" s="352" t="s">
        <v>286</v>
      </c>
      <c r="R171" s="352" t="s">
        <v>286</v>
      </c>
      <c r="S171" s="352" t="s">
        <v>286</v>
      </c>
    </row>
    <row r="172" spans="1:19" s="298" customFormat="1" ht="18.75">
      <c r="A172" s="377" t="s">
        <v>1133</v>
      </c>
      <c r="B172" s="377"/>
      <c r="C172" s="377"/>
      <c r="D172" s="377"/>
      <c r="E172" s="377"/>
      <c r="F172" s="377"/>
      <c r="G172" s="377"/>
      <c r="H172" s="377"/>
      <c r="I172" s="377"/>
      <c r="J172" s="377"/>
      <c r="K172" s="377"/>
      <c r="L172" s="377"/>
      <c r="M172" s="377"/>
      <c r="N172" s="377"/>
      <c r="O172" s="377"/>
      <c r="P172" s="377"/>
      <c r="Q172" s="377"/>
      <c r="R172" s="377"/>
      <c r="S172" s="377"/>
    </row>
    <row r="173" spans="1:19" s="298" customFormat="1" ht="22.9" customHeight="1">
      <c r="A173" s="310" t="s">
        <v>534</v>
      </c>
      <c r="B173" s="311" t="s">
        <v>1018</v>
      </c>
      <c r="C173" s="343" t="s">
        <v>748</v>
      </c>
      <c r="D173" s="344">
        <f t="shared" ref="D173:E173" si="50">SUM(D174,D178:D184,D187,D190)</f>
        <v>372.37992592833501</v>
      </c>
      <c r="E173" s="344">
        <f t="shared" si="50"/>
        <v>340.20010213</v>
      </c>
      <c r="F173" s="344">
        <f>SUM(F174,F178:F184,F187,F190)</f>
        <v>377.19706084107003</v>
      </c>
      <c r="G173" s="344">
        <f t="shared" ref="G173" si="51">SUM(G174,G178:G184,G187,G190)</f>
        <v>445.99548848625</v>
      </c>
      <c r="H173" s="344">
        <f t="shared" ref="H173:S173" si="52">SUM(H174,H178:H184,H187,H190)</f>
        <v>535.88713665616001</v>
      </c>
      <c r="I173" s="344">
        <f t="shared" si="52"/>
        <v>535.88713665616001</v>
      </c>
      <c r="J173" s="344">
        <f t="shared" si="52"/>
        <v>557.75117216000001</v>
      </c>
      <c r="K173" s="344">
        <f t="shared" si="52"/>
        <v>1737.1031094131999</v>
      </c>
      <c r="L173" s="344">
        <f t="shared" si="52"/>
        <v>580.06114130599997</v>
      </c>
      <c r="M173" s="344">
        <f t="shared" si="52"/>
        <v>580.06114130599997</v>
      </c>
      <c r="N173" s="344">
        <f t="shared" si="52"/>
        <v>603.26354447400001</v>
      </c>
      <c r="O173" s="344">
        <f t="shared" si="52"/>
        <v>603.26354447400001</v>
      </c>
      <c r="P173" s="344">
        <f t="shared" si="52"/>
        <v>627.39390991599998</v>
      </c>
      <c r="Q173" s="344">
        <f t="shared" si="52"/>
        <v>627.39390991599998</v>
      </c>
      <c r="R173" s="344">
        <f t="shared" si="52"/>
        <v>2904.3569045121603</v>
      </c>
      <c r="S173" s="344">
        <f t="shared" si="52"/>
        <v>4083.7088417653604</v>
      </c>
    </row>
    <row r="174" spans="1:19" s="298" customFormat="1">
      <c r="A174" s="301" t="s">
        <v>535</v>
      </c>
      <c r="B174" s="282" t="s">
        <v>1007</v>
      </c>
      <c r="C174" s="342" t="s">
        <v>748</v>
      </c>
      <c r="D174" s="352" t="s">
        <v>286</v>
      </c>
      <c r="E174" s="352" t="s">
        <v>286</v>
      </c>
      <c r="F174" s="352" t="s">
        <v>286</v>
      </c>
      <c r="G174" s="352" t="s">
        <v>286</v>
      </c>
      <c r="H174" s="352" t="s">
        <v>286</v>
      </c>
      <c r="I174" s="352" t="s">
        <v>286</v>
      </c>
      <c r="J174" s="352" t="s">
        <v>286</v>
      </c>
      <c r="K174" s="352" t="s">
        <v>286</v>
      </c>
      <c r="L174" s="352" t="s">
        <v>286</v>
      </c>
      <c r="M174" s="352" t="s">
        <v>286</v>
      </c>
      <c r="N174" s="352" t="s">
        <v>286</v>
      </c>
      <c r="O174" s="352" t="s">
        <v>286</v>
      </c>
      <c r="P174" s="352" t="s">
        <v>286</v>
      </c>
      <c r="Q174" s="352" t="s">
        <v>286</v>
      </c>
      <c r="R174" s="352" t="s">
        <v>286</v>
      </c>
      <c r="S174" s="352" t="s">
        <v>286</v>
      </c>
    </row>
    <row r="175" spans="1:19" s="298" customFormat="1" ht="31.5">
      <c r="A175" s="301" t="s">
        <v>886</v>
      </c>
      <c r="B175" s="141" t="s">
        <v>897</v>
      </c>
      <c r="C175" s="342" t="s">
        <v>748</v>
      </c>
      <c r="D175" s="352" t="s">
        <v>286</v>
      </c>
      <c r="E175" s="352" t="s">
        <v>286</v>
      </c>
      <c r="F175" s="352" t="s">
        <v>286</v>
      </c>
      <c r="G175" s="352" t="s">
        <v>286</v>
      </c>
      <c r="H175" s="352" t="s">
        <v>286</v>
      </c>
      <c r="I175" s="352" t="s">
        <v>286</v>
      </c>
      <c r="J175" s="352" t="s">
        <v>286</v>
      </c>
      <c r="K175" s="352" t="s">
        <v>286</v>
      </c>
      <c r="L175" s="352" t="s">
        <v>286</v>
      </c>
      <c r="M175" s="352" t="s">
        <v>286</v>
      </c>
      <c r="N175" s="352" t="s">
        <v>286</v>
      </c>
      <c r="O175" s="352" t="s">
        <v>286</v>
      </c>
      <c r="P175" s="352" t="s">
        <v>286</v>
      </c>
      <c r="Q175" s="352" t="s">
        <v>286</v>
      </c>
      <c r="R175" s="352" t="s">
        <v>286</v>
      </c>
      <c r="S175" s="352" t="s">
        <v>286</v>
      </c>
    </row>
    <row r="176" spans="1:19" s="298" customFormat="1" ht="31.5">
      <c r="A176" s="301" t="s">
        <v>887</v>
      </c>
      <c r="B176" s="141" t="s">
        <v>898</v>
      </c>
      <c r="C176" s="342" t="s">
        <v>748</v>
      </c>
      <c r="D176" s="352" t="s">
        <v>286</v>
      </c>
      <c r="E176" s="352" t="s">
        <v>286</v>
      </c>
      <c r="F176" s="352" t="s">
        <v>286</v>
      </c>
      <c r="G176" s="352" t="s">
        <v>286</v>
      </c>
      <c r="H176" s="352" t="s">
        <v>286</v>
      </c>
      <c r="I176" s="352" t="s">
        <v>286</v>
      </c>
      <c r="J176" s="352" t="s">
        <v>286</v>
      </c>
      <c r="K176" s="352" t="s">
        <v>286</v>
      </c>
      <c r="L176" s="352" t="s">
        <v>286</v>
      </c>
      <c r="M176" s="352" t="s">
        <v>286</v>
      </c>
      <c r="N176" s="352" t="s">
        <v>286</v>
      </c>
      <c r="O176" s="352" t="s">
        <v>286</v>
      </c>
      <c r="P176" s="352" t="s">
        <v>286</v>
      </c>
      <c r="Q176" s="352" t="s">
        <v>286</v>
      </c>
      <c r="R176" s="352" t="s">
        <v>286</v>
      </c>
      <c r="S176" s="352" t="s">
        <v>286</v>
      </c>
    </row>
    <row r="177" spans="1:19" s="298" customFormat="1" ht="31.5">
      <c r="A177" s="301" t="s">
        <v>988</v>
      </c>
      <c r="B177" s="141" t="s">
        <v>883</v>
      </c>
      <c r="C177" s="342" t="s">
        <v>748</v>
      </c>
      <c r="D177" s="352" t="s">
        <v>286</v>
      </c>
      <c r="E177" s="352" t="s">
        <v>286</v>
      </c>
      <c r="F177" s="352" t="s">
        <v>286</v>
      </c>
      <c r="G177" s="352" t="s">
        <v>286</v>
      </c>
      <c r="H177" s="352" t="s">
        <v>286</v>
      </c>
      <c r="I177" s="352" t="s">
        <v>286</v>
      </c>
      <c r="J177" s="352" t="s">
        <v>286</v>
      </c>
      <c r="K177" s="352" t="s">
        <v>286</v>
      </c>
      <c r="L177" s="352" t="s">
        <v>286</v>
      </c>
      <c r="M177" s="352" t="s">
        <v>286</v>
      </c>
      <c r="N177" s="352" t="s">
        <v>286</v>
      </c>
      <c r="O177" s="352" t="s">
        <v>286</v>
      </c>
      <c r="P177" s="352" t="s">
        <v>286</v>
      </c>
      <c r="Q177" s="352" t="s">
        <v>286</v>
      </c>
      <c r="R177" s="352" t="s">
        <v>286</v>
      </c>
      <c r="S177" s="352" t="s">
        <v>286</v>
      </c>
    </row>
    <row r="178" spans="1:19" s="298" customFormat="1">
      <c r="A178" s="301" t="s">
        <v>536</v>
      </c>
      <c r="B178" s="282" t="s">
        <v>1044</v>
      </c>
      <c r="C178" s="342" t="s">
        <v>748</v>
      </c>
      <c r="D178" s="352" t="s">
        <v>286</v>
      </c>
      <c r="E178" s="352" t="s">
        <v>286</v>
      </c>
      <c r="F178" s="352" t="s">
        <v>286</v>
      </c>
      <c r="G178" s="352" t="s">
        <v>286</v>
      </c>
      <c r="H178" s="352" t="s">
        <v>286</v>
      </c>
      <c r="I178" s="352" t="s">
        <v>286</v>
      </c>
      <c r="J178" s="352" t="s">
        <v>286</v>
      </c>
      <c r="K178" s="352" t="s">
        <v>286</v>
      </c>
      <c r="L178" s="352" t="s">
        <v>286</v>
      </c>
      <c r="M178" s="352" t="s">
        <v>286</v>
      </c>
      <c r="N178" s="352" t="s">
        <v>286</v>
      </c>
      <c r="O178" s="352" t="s">
        <v>286</v>
      </c>
      <c r="P178" s="352" t="s">
        <v>286</v>
      </c>
      <c r="Q178" s="352" t="s">
        <v>286</v>
      </c>
      <c r="R178" s="352" t="s">
        <v>286</v>
      </c>
      <c r="S178" s="352" t="s">
        <v>286</v>
      </c>
    </row>
    <row r="179" spans="1:19" s="298" customFormat="1">
      <c r="A179" s="301" t="s">
        <v>648</v>
      </c>
      <c r="B179" s="282" t="s">
        <v>937</v>
      </c>
      <c r="C179" s="342" t="s">
        <v>748</v>
      </c>
      <c r="D179" s="349">
        <f t="shared" ref="D179:E179" si="53">D24</f>
        <v>372.37992592833501</v>
      </c>
      <c r="E179" s="349">
        <f t="shared" si="53"/>
        <v>340.20010213</v>
      </c>
      <c r="F179" s="349">
        <f>F24</f>
        <v>377.19706084107003</v>
      </c>
      <c r="G179" s="349">
        <f t="shared" ref="G179" si="54">G24</f>
        <v>445.99548848625</v>
      </c>
      <c r="H179" s="349">
        <f t="shared" ref="H179:S179" si="55">H24</f>
        <v>535.88713665616001</v>
      </c>
      <c r="I179" s="349">
        <f t="shared" si="55"/>
        <v>535.88713665616001</v>
      </c>
      <c r="J179" s="349">
        <f t="shared" si="55"/>
        <v>557.75117216000001</v>
      </c>
      <c r="K179" s="349">
        <f t="shared" si="55"/>
        <v>1737.1031094131999</v>
      </c>
      <c r="L179" s="349">
        <f t="shared" si="55"/>
        <v>580.06114130599997</v>
      </c>
      <c r="M179" s="349">
        <f t="shared" si="55"/>
        <v>580.06114130599997</v>
      </c>
      <c r="N179" s="349">
        <f t="shared" si="55"/>
        <v>603.26354447400001</v>
      </c>
      <c r="O179" s="349">
        <f t="shared" si="55"/>
        <v>603.26354447400001</v>
      </c>
      <c r="P179" s="349">
        <f t="shared" si="55"/>
        <v>627.39390991599998</v>
      </c>
      <c r="Q179" s="349">
        <f t="shared" si="55"/>
        <v>627.39390991599998</v>
      </c>
      <c r="R179" s="349">
        <f t="shared" si="55"/>
        <v>2904.3569045121603</v>
      </c>
      <c r="S179" s="349">
        <f t="shared" si="55"/>
        <v>4083.7088417653604</v>
      </c>
    </row>
    <row r="180" spans="1:19" s="298" customFormat="1">
      <c r="A180" s="301" t="s">
        <v>770</v>
      </c>
      <c r="B180" s="282" t="s">
        <v>1045</v>
      </c>
      <c r="C180" s="342" t="s">
        <v>748</v>
      </c>
      <c r="D180" s="352" t="s">
        <v>286</v>
      </c>
      <c r="E180" s="352" t="s">
        <v>286</v>
      </c>
      <c r="F180" s="352" t="s">
        <v>286</v>
      </c>
      <c r="G180" s="352" t="s">
        <v>286</v>
      </c>
      <c r="H180" s="352" t="s">
        <v>286</v>
      </c>
      <c r="I180" s="352" t="s">
        <v>286</v>
      </c>
      <c r="J180" s="352" t="s">
        <v>286</v>
      </c>
      <c r="K180" s="352" t="s">
        <v>286</v>
      </c>
      <c r="L180" s="352" t="s">
        <v>286</v>
      </c>
      <c r="M180" s="352" t="s">
        <v>286</v>
      </c>
      <c r="N180" s="352" t="s">
        <v>286</v>
      </c>
      <c r="O180" s="352" t="s">
        <v>286</v>
      </c>
      <c r="P180" s="352" t="s">
        <v>286</v>
      </c>
      <c r="Q180" s="352" t="s">
        <v>286</v>
      </c>
      <c r="R180" s="352" t="s">
        <v>286</v>
      </c>
      <c r="S180" s="352" t="s">
        <v>286</v>
      </c>
    </row>
    <row r="181" spans="1:19" s="298" customFormat="1">
      <c r="A181" s="301" t="s">
        <v>771</v>
      </c>
      <c r="B181" s="282" t="s">
        <v>938</v>
      </c>
      <c r="C181" s="342" t="s">
        <v>748</v>
      </c>
      <c r="D181" s="352" t="s">
        <v>286</v>
      </c>
      <c r="E181" s="352" t="s">
        <v>286</v>
      </c>
      <c r="F181" s="352" t="s">
        <v>286</v>
      </c>
      <c r="G181" s="352" t="s">
        <v>286</v>
      </c>
      <c r="H181" s="352" t="s">
        <v>286</v>
      </c>
      <c r="I181" s="352" t="s">
        <v>286</v>
      </c>
      <c r="J181" s="352" t="s">
        <v>286</v>
      </c>
      <c r="K181" s="352" t="s">
        <v>286</v>
      </c>
      <c r="L181" s="352" t="s">
        <v>286</v>
      </c>
      <c r="M181" s="352" t="s">
        <v>286</v>
      </c>
      <c r="N181" s="352" t="s">
        <v>286</v>
      </c>
      <c r="O181" s="352" t="s">
        <v>286</v>
      </c>
      <c r="P181" s="352" t="s">
        <v>286</v>
      </c>
      <c r="Q181" s="352" t="s">
        <v>286</v>
      </c>
      <c r="R181" s="352" t="s">
        <v>286</v>
      </c>
      <c r="S181" s="352" t="s">
        <v>286</v>
      </c>
    </row>
    <row r="182" spans="1:19" s="298" customFormat="1">
      <c r="A182" s="301" t="s">
        <v>772</v>
      </c>
      <c r="B182" s="282" t="s">
        <v>939</v>
      </c>
      <c r="C182" s="342" t="s">
        <v>748</v>
      </c>
      <c r="D182" s="352" t="s">
        <v>286</v>
      </c>
      <c r="E182" s="352" t="s">
        <v>286</v>
      </c>
      <c r="F182" s="352" t="s">
        <v>286</v>
      </c>
      <c r="G182" s="352" t="s">
        <v>286</v>
      </c>
      <c r="H182" s="352" t="s">
        <v>286</v>
      </c>
      <c r="I182" s="352" t="s">
        <v>286</v>
      </c>
      <c r="J182" s="352" t="s">
        <v>286</v>
      </c>
      <c r="K182" s="352" t="s">
        <v>286</v>
      </c>
      <c r="L182" s="352" t="s">
        <v>286</v>
      </c>
      <c r="M182" s="352" t="s">
        <v>286</v>
      </c>
      <c r="N182" s="352" t="s">
        <v>286</v>
      </c>
      <c r="O182" s="352" t="s">
        <v>286</v>
      </c>
      <c r="P182" s="352" t="s">
        <v>286</v>
      </c>
      <c r="Q182" s="352" t="s">
        <v>286</v>
      </c>
      <c r="R182" s="352" t="s">
        <v>286</v>
      </c>
      <c r="S182" s="352" t="s">
        <v>286</v>
      </c>
    </row>
    <row r="183" spans="1:19" s="298" customFormat="1">
      <c r="A183" s="301" t="s">
        <v>773</v>
      </c>
      <c r="B183" s="282" t="s">
        <v>1052</v>
      </c>
      <c r="C183" s="342" t="s">
        <v>748</v>
      </c>
      <c r="D183" s="352" t="s">
        <v>286</v>
      </c>
      <c r="E183" s="352" t="s">
        <v>286</v>
      </c>
      <c r="F183" s="352" t="s">
        <v>286</v>
      </c>
      <c r="G183" s="352" t="s">
        <v>286</v>
      </c>
      <c r="H183" s="352" t="s">
        <v>286</v>
      </c>
      <c r="I183" s="352" t="s">
        <v>286</v>
      </c>
      <c r="J183" s="352" t="s">
        <v>286</v>
      </c>
      <c r="K183" s="352" t="s">
        <v>286</v>
      </c>
      <c r="L183" s="352" t="s">
        <v>286</v>
      </c>
      <c r="M183" s="352" t="s">
        <v>286</v>
      </c>
      <c r="N183" s="352" t="s">
        <v>286</v>
      </c>
      <c r="O183" s="352" t="s">
        <v>286</v>
      </c>
      <c r="P183" s="352" t="s">
        <v>286</v>
      </c>
      <c r="Q183" s="352" t="s">
        <v>286</v>
      </c>
      <c r="R183" s="352" t="s">
        <v>286</v>
      </c>
      <c r="S183" s="352" t="s">
        <v>286</v>
      </c>
    </row>
    <row r="184" spans="1:19" s="298" customFormat="1" ht="31.5">
      <c r="A184" s="301" t="s">
        <v>774</v>
      </c>
      <c r="B184" s="283" t="s">
        <v>817</v>
      </c>
      <c r="C184" s="342" t="s">
        <v>748</v>
      </c>
      <c r="D184" s="352" t="s">
        <v>286</v>
      </c>
      <c r="E184" s="352" t="s">
        <v>286</v>
      </c>
      <c r="F184" s="352" t="s">
        <v>286</v>
      </c>
      <c r="G184" s="352" t="s">
        <v>286</v>
      </c>
      <c r="H184" s="352" t="s">
        <v>286</v>
      </c>
      <c r="I184" s="352" t="s">
        <v>286</v>
      </c>
      <c r="J184" s="352" t="s">
        <v>286</v>
      </c>
      <c r="K184" s="352" t="s">
        <v>286</v>
      </c>
      <c r="L184" s="352" t="s">
        <v>286</v>
      </c>
      <c r="M184" s="352" t="s">
        <v>286</v>
      </c>
      <c r="N184" s="352" t="s">
        <v>286</v>
      </c>
      <c r="O184" s="352" t="s">
        <v>286</v>
      </c>
      <c r="P184" s="352" t="s">
        <v>286</v>
      </c>
      <c r="Q184" s="352" t="s">
        <v>286</v>
      </c>
      <c r="R184" s="352" t="s">
        <v>286</v>
      </c>
      <c r="S184" s="352" t="s">
        <v>286</v>
      </c>
    </row>
    <row r="185" spans="1:19" s="298" customFormat="1">
      <c r="A185" s="301" t="s">
        <v>989</v>
      </c>
      <c r="B185" s="284" t="s">
        <v>643</v>
      </c>
      <c r="C185" s="342" t="s">
        <v>748</v>
      </c>
      <c r="D185" s="352" t="s">
        <v>286</v>
      </c>
      <c r="E185" s="352" t="s">
        <v>286</v>
      </c>
      <c r="F185" s="352" t="s">
        <v>286</v>
      </c>
      <c r="G185" s="352" t="s">
        <v>286</v>
      </c>
      <c r="H185" s="352" t="s">
        <v>286</v>
      </c>
      <c r="I185" s="352" t="s">
        <v>286</v>
      </c>
      <c r="J185" s="352" t="s">
        <v>286</v>
      </c>
      <c r="K185" s="352" t="s">
        <v>286</v>
      </c>
      <c r="L185" s="352" t="s">
        <v>286</v>
      </c>
      <c r="M185" s="352" t="s">
        <v>286</v>
      </c>
      <c r="N185" s="352" t="s">
        <v>286</v>
      </c>
      <c r="O185" s="352" t="s">
        <v>286</v>
      </c>
      <c r="P185" s="352" t="s">
        <v>286</v>
      </c>
      <c r="Q185" s="352" t="s">
        <v>286</v>
      </c>
      <c r="R185" s="352" t="s">
        <v>286</v>
      </c>
      <c r="S185" s="352" t="s">
        <v>286</v>
      </c>
    </row>
    <row r="186" spans="1:19" s="298" customFormat="1">
      <c r="A186" s="301" t="s">
        <v>990</v>
      </c>
      <c r="B186" s="284" t="s">
        <v>631</v>
      </c>
      <c r="C186" s="342" t="s">
        <v>748</v>
      </c>
      <c r="D186" s="352" t="s">
        <v>286</v>
      </c>
      <c r="E186" s="352" t="s">
        <v>286</v>
      </c>
      <c r="F186" s="352" t="s">
        <v>286</v>
      </c>
      <c r="G186" s="352" t="s">
        <v>286</v>
      </c>
      <c r="H186" s="352" t="s">
        <v>286</v>
      </c>
      <c r="I186" s="352" t="s">
        <v>286</v>
      </c>
      <c r="J186" s="352" t="s">
        <v>286</v>
      </c>
      <c r="K186" s="352" t="s">
        <v>286</v>
      </c>
      <c r="L186" s="352" t="s">
        <v>286</v>
      </c>
      <c r="M186" s="352" t="s">
        <v>286</v>
      </c>
      <c r="N186" s="352" t="s">
        <v>286</v>
      </c>
      <c r="O186" s="352" t="s">
        <v>286</v>
      </c>
      <c r="P186" s="352" t="s">
        <v>286</v>
      </c>
      <c r="Q186" s="352" t="s">
        <v>286</v>
      </c>
      <c r="R186" s="352" t="s">
        <v>286</v>
      </c>
      <c r="S186" s="352" t="s">
        <v>286</v>
      </c>
    </row>
    <row r="187" spans="1:19" s="298" customFormat="1" ht="31.5">
      <c r="A187" s="301" t="s">
        <v>775</v>
      </c>
      <c r="B187" s="285" t="s">
        <v>1019</v>
      </c>
      <c r="C187" s="342" t="s">
        <v>748</v>
      </c>
      <c r="D187" s="352" t="s">
        <v>286</v>
      </c>
      <c r="E187" s="352" t="s">
        <v>286</v>
      </c>
      <c r="F187" s="352" t="s">
        <v>286</v>
      </c>
      <c r="G187" s="352" t="s">
        <v>286</v>
      </c>
      <c r="H187" s="352" t="s">
        <v>286</v>
      </c>
      <c r="I187" s="352" t="s">
        <v>286</v>
      </c>
      <c r="J187" s="352" t="s">
        <v>286</v>
      </c>
      <c r="K187" s="352" t="s">
        <v>286</v>
      </c>
      <c r="L187" s="352" t="s">
        <v>286</v>
      </c>
      <c r="M187" s="352" t="s">
        <v>286</v>
      </c>
      <c r="N187" s="352" t="s">
        <v>286</v>
      </c>
      <c r="O187" s="352" t="s">
        <v>286</v>
      </c>
      <c r="P187" s="352" t="s">
        <v>286</v>
      </c>
      <c r="Q187" s="352" t="s">
        <v>286</v>
      </c>
      <c r="R187" s="352" t="s">
        <v>286</v>
      </c>
      <c r="S187" s="352" t="s">
        <v>286</v>
      </c>
    </row>
    <row r="188" spans="1:19" s="298" customFormat="1">
      <c r="A188" s="301" t="s">
        <v>888</v>
      </c>
      <c r="B188" s="141" t="s">
        <v>921</v>
      </c>
      <c r="C188" s="342" t="s">
        <v>748</v>
      </c>
      <c r="D188" s="352" t="s">
        <v>286</v>
      </c>
      <c r="E188" s="352" t="s">
        <v>286</v>
      </c>
      <c r="F188" s="352" t="s">
        <v>286</v>
      </c>
      <c r="G188" s="352" t="s">
        <v>286</v>
      </c>
      <c r="H188" s="352" t="s">
        <v>286</v>
      </c>
      <c r="I188" s="352" t="s">
        <v>286</v>
      </c>
      <c r="J188" s="352" t="s">
        <v>286</v>
      </c>
      <c r="K188" s="352" t="s">
        <v>286</v>
      </c>
      <c r="L188" s="352" t="s">
        <v>286</v>
      </c>
      <c r="M188" s="352" t="s">
        <v>286</v>
      </c>
      <c r="N188" s="352" t="s">
        <v>286</v>
      </c>
      <c r="O188" s="352" t="s">
        <v>286</v>
      </c>
      <c r="P188" s="352" t="s">
        <v>286</v>
      </c>
      <c r="Q188" s="352" t="s">
        <v>286</v>
      </c>
      <c r="R188" s="352" t="s">
        <v>286</v>
      </c>
      <c r="S188" s="352" t="s">
        <v>286</v>
      </c>
    </row>
    <row r="189" spans="1:19" s="298" customFormat="1">
      <c r="A189" s="301" t="s">
        <v>889</v>
      </c>
      <c r="B189" s="141" t="s">
        <v>922</v>
      </c>
      <c r="C189" s="342" t="s">
        <v>748</v>
      </c>
      <c r="D189" s="352" t="s">
        <v>286</v>
      </c>
      <c r="E189" s="352" t="s">
        <v>286</v>
      </c>
      <c r="F189" s="352" t="s">
        <v>286</v>
      </c>
      <c r="G189" s="352" t="s">
        <v>286</v>
      </c>
      <c r="H189" s="352" t="s">
        <v>286</v>
      </c>
      <c r="I189" s="352" t="s">
        <v>286</v>
      </c>
      <c r="J189" s="352" t="s">
        <v>286</v>
      </c>
      <c r="K189" s="352" t="s">
        <v>286</v>
      </c>
      <c r="L189" s="352" t="s">
        <v>286</v>
      </c>
      <c r="M189" s="352" t="s">
        <v>286</v>
      </c>
      <c r="N189" s="352" t="s">
        <v>286</v>
      </c>
      <c r="O189" s="352" t="s">
        <v>286</v>
      </c>
      <c r="P189" s="352" t="s">
        <v>286</v>
      </c>
      <c r="Q189" s="352" t="s">
        <v>286</v>
      </c>
      <c r="R189" s="352" t="s">
        <v>286</v>
      </c>
      <c r="S189" s="352" t="s">
        <v>286</v>
      </c>
    </row>
    <row r="190" spans="1:19" s="298" customFormat="1">
      <c r="A190" s="301" t="s">
        <v>776</v>
      </c>
      <c r="B190" s="282" t="s">
        <v>940</v>
      </c>
      <c r="C190" s="342" t="s">
        <v>748</v>
      </c>
      <c r="D190" s="352" t="s">
        <v>286</v>
      </c>
      <c r="E190" s="352" t="s">
        <v>286</v>
      </c>
      <c r="F190" s="352" t="s">
        <v>286</v>
      </c>
      <c r="G190" s="352" t="s">
        <v>286</v>
      </c>
      <c r="H190" s="352" t="s">
        <v>286</v>
      </c>
      <c r="I190" s="352" t="s">
        <v>286</v>
      </c>
      <c r="J190" s="352" t="s">
        <v>286</v>
      </c>
      <c r="K190" s="352" t="s">
        <v>286</v>
      </c>
      <c r="L190" s="352" t="s">
        <v>286</v>
      </c>
      <c r="M190" s="352" t="s">
        <v>286</v>
      </c>
      <c r="N190" s="352" t="s">
        <v>286</v>
      </c>
      <c r="O190" s="352" t="s">
        <v>286</v>
      </c>
      <c r="P190" s="352" t="s">
        <v>286</v>
      </c>
      <c r="Q190" s="352" t="s">
        <v>286</v>
      </c>
      <c r="R190" s="352" t="s">
        <v>286</v>
      </c>
      <c r="S190" s="352" t="s">
        <v>286</v>
      </c>
    </row>
    <row r="191" spans="1:19" s="298" customFormat="1">
      <c r="A191" s="310" t="s">
        <v>537</v>
      </c>
      <c r="B191" s="311" t="s">
        <v>1020</v>
      </c>
      <c r="C191" s="343" t="s">
        <v>748</v>
      </c>
      <c r="D191" s="344">
        <f t="shared" ref="D191:E191" si="56">SUM(D192:D193,D197:D202,D204:D208)</f>
        <v>671.99307244959687</v>
      </c>
      <c r="E191" s="344">
        <f t="shared" si="56"/>
        <v>761.19656402958537</v>
      </c>
      <c r="F191" s="344">
        <f>SUM(F192:F193,F197:F202,F204:F208)</f>
        <v>914.92984300000001</v>
      </c>
      <c r="G191" s="344">
        <f t="shared" ref="G191" si="57">SUM(G192:G193,G197:G202,G204:G208)</f>
        <v>995.37911008999993</v>
      </c>
      <c r="H191" s="344">
        <f t="shared" ref="H191:Q191" si="58">SUM(H192:H193,H197:H202,H204:H208)</f>
        <v>467.1431366561601</v>
      </c>
      <c r="I191" s="344">
        <f t="shared" si="58"/>
        <v>467.1431366561601</v>
      </c>
      <c r="J191" s="344">
        <f t="shared" si="58"/>
        <v>486.25740710040702</v>
      </c>
      <c r="K191" s="344">
        <f t="shared" si="58"/>
        <v>919.61494941320439</v>
      </c>
      <c r="L191" s="344">
        <f t="shared" si="58"/>
        <v>505.70762569664316</v>
      </c>
      <c r="M191" s="344">
        <f t="shared" si="58"/>
        <v>505.70762569664316</v>
      </c>
      <c r="N191" s="344">
        <f t="shared" si="58"/>
        <v>525.93588829444582</v>
      </c>
      <c r="O191" s="344">
        <f t="shared" si="58"/>
        <v>525.93588829444582</v>
      </c>
      <c r="P191" s="344">
        <f t="shared" si="58"/>
        <v>546.97314754504464</v>
      </c>
      <c r="Q191" s="344">
        <f t="shared" si="58"/>
        <v>546.97314754504464</v>
      </c>
      <c r="R191" s="335">
        <f>H191+J191+L191+N191+P191</f>
        <v>2532.017205292701</v>
      </c>
      <c r="S191" s="335">
        <f>I191+K191+M191+O191+Q191</f>
        <v>2965.3747476054978</v>
      </c>
    </row>
    <row r="192" spans="1:19" s="298" customFormat="1">
      <c r="A192" s="301" t="s">
        <v>538</v>
      </c>
      <c r="B192" s="285" t="s">
        <v>864</v>
      </c>
      <c r="C192" s="342" t="s">
        <v>748</v>
      </c>
      <c r="D192" s="352" t="s">
        <v>286</v>
      </c>
      <c r="E192" s="352" t="s">
        <v>286</v>
      </c>
      <c r="F192" s="352" t="s">
        <v>286</v>
      </c>
      <c r="G192" s="352" t="s">
        <v>286</v>
      </c>
      <c r="H192" s="352" t="s">
        <v>286</v>
      </c>
      <c r="I192" s="352" t="s">
        <v>286</v>
      </c>
      <c r="J192" s="352" t="s">
        <v>286</v>
      </c>
      <c r="K192" s="352" t="s">
        <v>286</v>
      </c>
      <c r="L192" s="352" t="s">
        <v>286</v>
      </c>
      <c r="M192" s="352" t="s">
        <v>286</v>
      </c>
      <c r="N192" s="352" t="s">
        <v>286</v>
      </c>
      <c r="O192" s="352" t="s">
        <v>286</v>
      </c>
      <c r="P192" s="352" t="s">
        <v>286</v>
      </c>
      <c r="Q192" s="352" t="s">
        <v>286</v>
      </c>
      <c r="R192" s="352" t="s">
        <v>286</v>
      </c>
      <c r="S192" s="352" t="s">
        <v>286</v>
      </c>
    </row>
    <row r="193" spans="1:19" s="298" customFormat="1">
      <c r="A193" s="301" t="s">
        <v>539</v>
      </c>
      <c r="B193" s="285" t="s">
        <v>1021</v>
      </c>
      <c r="C193" s="342" t="s">
        <v>748</v>
      </c>
      <c r="D193" s="349">
        <f t="shared" ref="D193:E193" si="59">SUM(D194:D196)</f>
        <v>89.883144180000002</v>
      </c>
      <c r="E193" s="349">
        <f t="shared" si="59"/>
        <v>88.164463089999998</v>
      </c>
      <c r="F193" s="349">
        <f>SUM(F194:F196)</f>
        <v>108.23082533</v>
      </c>
      <c r="G193" s="349">
        <f t="shared" ref="G193" si="60">SUM(G194:G196)</f>
        <v>110.67684998</v>
      </c>
      <c r="H193" s="349">
        <f t="shared" ref="H193:Q193" si="61">SUM(H194:H196)</f>
        <v>142.85599676999999</v>
      </c>
      <c r="I193" s="349">
        <f t="shared" si="61"/>
        <v>142.85599676999999</v>
      </c>
      <c r="J193" s="349">
        <f t="shared" si="61"/>
        <v>148.99878215999999</v>
      </c>
      <c r="K193" s="349">
        <f t="shared" si="61"/>
        <v>132.48384125300001</v>
      </c>
      <c r="L193" s="349">
        <f t="shared" si="61"/>
        <v>154.95866130600001</v>
      </c>
      <c r="M193" s="349">
        <f t="shared" si="61"/>
        <v>154.95866130600001</v>
      </c>
      <c r="N193" s="349">
        <f t="shared" si="61"/>
        <v>161.15696447400001</v>
      </c>
      <c r="O193" s="349">
        <f t="shared" si="61"/>
        <v>161.15696447400001</v>
      </c>
      <c r="P193" s="349">
        <f t="shared" si="61"/>
        <v>167.60306991600001</v>
      </c>
      <c r="Q193" s="349">
        <f t="shared" si="61"/>
        <v>167.60306991600001</v>
      </c>
      <c r="R193" s="335">
        <f>H193+J193+L193+N193+P193</f>
        <v>775.57347462599989</v>
      </c>
      <c r="S193" s="335">
        <f>I193+K193+M193+O193+Q193</f>
        <v>759.05853371899991</v>
      </c>
    </row>
    <row r="194" spans="1:19" s="298" customFormat="1">
      <c r="A194" s="301" t="s">
        <v>540</v>
      </c>
      <c r="B194" s="141" t="s">
        <v>638</v>
      </c>
      <c r="C194" s="342" t="s">
        <v>748</v>
      </c>
      <c r="D194" s="352" t="s">
        <v>286</v>
      </c>
      <c r="E194" s="352" t="s">
        <v>286</v>
      </c>
      <c r="F194" s="352" t="s">
        <v>286</v>
      </c>
      <c r="G194" s="352" t="s">
        <v>286</v>
      </c>
      <c r="H194" s="352" t="s">
        <v>286</v>
      </c>
      <c r="I194" s="352" t="s">
        <v>286</v>
      </c>
      <c r="J194" s="352" t="s">
        <v>286</v>
      </c>
      <c r="K194" s="352" t="s">
        <v>286</v>
      </c>
      <c r="L194" s="352" t="s">
        <v>286</v>
      </c>
      <c r="M194" s="352" t="s">
        <v>286</v>
      </c>
      <c r="N194" s="352" t="s">
        <v>286</v>
      </c>
      <c r="O194" s="352" t="s">
        <v>286</v>
      </c>
      <c r="P194" s="352" t="s">
        <v>286</v>
      </c>
      <c r="Q194" s="352" t="s">
        <v>286</v>
      </c>
      <c r="R194" s="352" t="s">
        <v>286</v>
      </c>
      <c r="S194" s="352" t="s">
        <v>286</v>
      </c>
    </row>
    <row r="195" spans="1:19" s="298" customFormat="1">
      <c r="A195" s="301" t="s">
        <v>541</v>
      </c>
      <c r="B195" s="141" t="s">
        <v>865</v>
      </c>
      <c r="C195" s="342" t="s">
        <v>748</v>
      </c>
      <c r="D195" s="352" t="s">
        <v>286</v>
      </c>
      <c r="E195" s="352" t="s">
        <v>286</v>
      </c>
      <c r="F195" s="352" t="s">
        <v>286</v>
      </c>
      <c r="G195" s="352" t="s">
        <v>286</v>
      </c>
      <c r="H195" s="352" t="s">
        <v>286</v>
      </c>
      <c r="I195" s="352" t="s">
        <v>286</v>
      </c>
      <c r="J195" s="352" t="s">
        <v>286</v>
      </c>
      <c r="K195" s="352" t="s">
        <v>286</v>
      </c>
      <c r="L195" s="352" t="s">
        <v>286</v>
      </c>
      <c r="M195" s="352" t="s">
        <v>286</v>
      </c>
      <c r="N195" s="352" t="s">
        <v>286</v>
      </c>
      <c r="O195" s="352" t="s">
        <v>286</v>
      </c>
      <c r="P195" s="352" t="s">
        <v>286</v>
      </c>
      <c r="Q195" s="352" t="s">
        <v>286</v>
      </c>
      <c r="R195" s="352" t="s">
        <v>286</v>
      </c>
      <c r="S195" s="352" t="s">
        <v>286</v>
      </c>
    </row>
    <row r="196" spans="1:19" s="298" customFormat="1">
      <c r="A196" s="301" t="s">
        <v>797</v>
      </c>
      <c r="B196" s="141" t="s">
        <v>798</v>
      </c>
      <c r="C196" s="342" t="s">
        <v>748</v>
      </c>
      <c r="D196" s="349">
        <f t="shared" ref="D196:E196" si="62">D52</f>
        <v>89.883144180000002</v>
      </c>
      <c r="E196" s="349">
        <f t="shared" si="62"/>
        <v>88.164463089999998</v>
      </c>
      <c r="F196" s="349">
        <f>F52</f>
        <v>108.23082533</v>
      </c>
      <c r="G196" s="349">
        <f t="shared" ref="G196" si="63">G52</f>
        <v>110.67684998</v>
      </c>
      <c r="H196" s="349">
        <f t="shared" ref="H196:Q196" si="64">H52</f>
        <v>142.85599676999999</v>
      </c>
      <c r="I196" s="349">
        <f t="shared" si="64"/>
        <v>142.85599676999999</v>
      </c>
      <c r="J196" s="349">
        <f t="shared" si="64"/>
        <v>148.99878215999999</v>
      </c>
      <c r="K196" s="349">
        <f t="shared" si="64"/>
        <v>132.48384125300001</v>
      </c>
      <c r="L196" s="349">
        <f t="shared" si="64"/>
        <v>154.95866130600001</v>
      </c>
      <c r="M196" s="349">
        <f t="shared" si="64"/>
        <v>154.95866130600001</v>
      </c>
      <c r="N196" s="349">
        <f t="shared" si="64"/>
        <v>161.15696447400001</v>
      </c>
      <c r="O196" s="349">
        <f t="shared" si="64"/>
        <v>161.15696447400001</v>
      </c>
      <c r="P196" s="349">
        <f t="shared" si="64"/>
        <v>167.60306991600001</v>
      </c>
      <c r="Q196" s="349">
        <f t="shared" si="64"/>
        <v>167.60306991600001</v>
      </c>
      <c r="R196" s="349">
        <f t="shared" ref="R196:S196" si="65">R52</f>
        <v>775.57347462599989</v>
      </c>
      <c r="S196" s="349">
        <f t="shared" si="65"/>
        <v>759.05853371899991</v>
      </c>
    </row>
    <row r="197" spans="1:19" s="298" customFormat="1" ht="31.5">
      <c r="A197" s="301" t="s">
        <v>542</v>
      </c>
      <c r="B197" s="285" t="s">
        <v>901</v>
      </c>
      <c r="C197" s="342" t="s">
        <v>748</v>
      </c>
      <c r="D197" s="349">
        <f t="shared" ref="D197:E197" si="66">D58</f>
        <v>52.050228009999998</v>
      </c>
      <c r="E197" s="349">
        <f t="shared" si="66"/>
        <v>57.670544540000002</v>
      </c>
      <c r="F197" s="349">
        <f>F58</f>
        <v>76.813754879999991</v>
      </c>
      <c r="G197" s="349">
        <f t="shared" ref="G197" si="67">G58</f>
        <v>87.136836110000004</v>
      </c>
      <c r="H197" s="341">
        <f>H58</f>
        <v>0</v>
      </c>
      <c r="I197" s="341">
        <f t="shared" ref="I197:Q197" si="68">I58</f>
        <v>0</v>
      </c>
      <c r="J197" s="341">
        <f t="shared" si="68"/>
        <v>0</v>
      </c>
      <c r="K197" s="341">
        <f t="shared" si="68"/>
        <v>0</v>
      </c>
      <c r="L197" s="341">
        <f t="shared" si="68"/>
        <v>0</v>
      </c>
      <c r="M197" s="341">
        <f t="shared" si="68"/>
        <v>0</v>
      </c>
      <c r="N197" s="341">
        <f t="shared" si="68"/>
        <v>0</v>
      </c>
      <c r="O197" s="341">
        <f t="shared" si="68"/>
        <v>0</v>
      </c>
      <c r="P197" s="341">
        <f t="shared" si="68"/>
        <v>0</v>
      </c>
      <c r="Q197" s="341">
        <f t="shared" si="68"/>
        <v>0</v>
      </c>
      <c r="R197" s="341">
        <f t="shared" ref="R197:S197" si="69">R58</f>
        <v>0</v>
      </c>
      <c r="S197" s="341">
        <f t="shared" si="69"/>
        <v>0</v>
      </c>
    </row>
    <row r="198" spans="1:19" s="298" customFormat="1" ht="31.5">
      <c r="A198" s="301" t="s">
        <v>649</v>
      </c>
      <c r="B198" s="285" t="s">
        <v>1062</v>
      </c>
      <c r="C198" s="342" t="s">
        <v>748</v>
      </c>
      <c r="D198" s="352" t="s">
        <v>286</v>
      </c>
      <c r="E198" s="352" t="s">
        <v>286</v>
      </c>
      <c r="F198" s="352" t="s">
        <v>286</v>
      </c>
      <c r="G198" s="352" t="s">
        <v>286</v>
      </c>
      <c r="H198" s="352" t="s">
        <v>286</v>
      </c>
      <c r="I198" s="352" t="s">
        <v>286</v>
      </c>
      <c r="J198" s="352" t="s">
        <v>286</v>
      </c>
      <c r="K198" s="352" t="s">
        <v>286</v>
      </c>
      <c r="L198" s="352" t="s">
        <v>286</v>
      </c>
      <c r="M198" s="352" t="s">
        <v>286</v>
      </c>
      <c r="N198" s="352" t="s">
        <v>286</v>
      </c>
      <c r="O198" s="352" t="s">
        <v>286</v>
      </c>
      <c r="P198" s="352" t="s">
        <v>286</v>
      </c>
      <c r="Q198" s="352" t="s">
        <v>286</v>
      </c>
      <c r="R198" s="352" t="s">
        <v>286</v>
      </c>
      <c r="S198" s="352" t="s">
        <v>286</v>
      </c>
    </row>
    <row r="199" spans="1:19" s="298" customFormat="1">
      <c r="A199" s="301" t="s">
        <v>650</v>
      </c>
      <c r="B199" s="285" t="s">
        <v>1048</v>
      </c>
      <c r="C199" s="342" t="s">
        <v>748</v>
      </c>
      <c r="D199" s="352" t="s">
        <v>286</v>
      </c>
      <c r="E199" s="352" t="s">
        <v>286</v>
      </c>
      <c r="F199" s="352" t="s">
        <v>286</v>
      </c>
      <c r="G199" s="352" t="s">
        <v>286</v>
      </c>
      <c r="H199" s="352" t="s">
        <v>286</v>
      </c>
      <c r="I199" s="352" t="s">
        <v>286</v>
      </c>
      <c r="J199" s="352" t="s">
        <v>286</v>
      </c>
      <c r="K199" s="352" t="s">
        <v>286</v>
      </c>
      <c r="L199" s="352" t="s">
        <v>286</v>
      </c>
      <c r="M199" s="352" t="s">
        <v>286</v>
      </c>
      <c r="N199" s="352" t="s">
        <v>286</v>
      </c>
      <c r="O199" s="352" t="s">
        <v>286</v>
      </c>
      <c r="P199" s="352" t="s">
        <v>286</v>
      </c>
      <c r="Q199" s="352" t="s">
        <v>286</v>
      </c>
      <c r="R199" s="352" t="s">
        <v>286</v>
      </c>
      <c r="S199" s="352" t="s">
        <v>286</v>
      </c>
    </row>
    <row r="200" spans="1:19" s="298" customFormat="1">
      <c r="A200" s="301" t="s">
        <v>651</v>
      </c>
      <c r="B200" s="285" t="s">
        <v>639</v>
      </c>
      <c r="C200" s="342" t="s">
        <v>748</v>
      </c>
      <c r="D200" s="338">
        <f>D63/1.304</f>
        <v>185.57235660393866</v>
      </c>
      <c r="E200" s="338">
        <f t="shared" ref="E200" si="70">E63/1.29</f>
        <v>223.40794234348064</v>
      </c>
      <c r="F200" s="338">
        <f>F63/1.29</f>
        <v>287.85523798449611</v>
      </c>
      <c r="G200" s="338">
        <f t="shared" ref="G200" si="71">G63/1.29</f>
        <v>332.2977062015504</v>
      </c>
      <c r="H200" s="338">
        <f>H63/1.3048</f>
        <v>136.78801821888413</v>
      </c>
      <c r="I200" s="338">
        <f>I63/1.3048</f>
        <v>136.78801821888413</v>
      </c>
      <c r="J200" s="338">
        <f t="shared" ref="J200:P200" si="72">J63/1.3048</f>
        <v>141.46873986938994</v>
      </c>
      <c r="K200" s="338">
        <f t="shared" ref="K200" si="73">K63/1.3048</f>
        <v>143.55534339879063</v>
      </c>
      <c r="L200" s="338">
        <f t="shared" si="72"/>
        <v>145.98453169781652</v>
      </c>
      <c r="M200" s="338">
        <f t="shared" ref="M200" si="74">M63/1.3048</f>
        <v>145.98453169781652</v>
      </c>
      <c r="N200" s="338">
        <f t="shared" si="72"/>
        <v>150.64712364949648</v>
      </c>
      <c r="O200" s="338">
        <f t="shared" ref="O200" si="75">O63/1.3048</f>
        <v>150.64712364949648</v>
      </c>
      <c r="P200" s="338">
        <f t="shared" si="72"/>
        <v>155.46138631548283</v>
      </c>
      <c r="Q200" s="338">
        <f t="shared" ref="Q200" si="76">Q63/1.3048</f>
        <v>155.46138631548283</v>
      </c>
      <c r="R200" s="335">
        <f>H200+J200+L200+N200+P200</f>
        <v>730.3497997510699</v>
      </c>
      <c r="S200" s="335">
        <f>I200+K200+M200+O200+Q200</f>
        <v>732.43640328047059</v>
      </c>
    </row>
    <row r="201" spans="1:19" s="298" customFormat="1">
      <c r="A201" s="301" t="s">
        <v>652</v>
      </c>
      <c r="B201" s="285" t="s">
        <v>823</v>
      </c>
      <c r="C201" s="342" t="s">
        <v>748</v>
      </c>
      <c r="D201" s="338">
        <f t="shared" ref="D201:E201" si="77">D63-D200</f>
        <v>56.413996407597352</v>
      </c>
      <c r="E201" s="338">
        <f t="shared" si="77"/>
        <v>64.78830327960938</v>
      </c>
      <c r="F201" s="338">
        <f>F63-F200</f>
        <v>83.478019015503889</v>
      </c>
      <c r="G201" s="338">
        <f t="shared" ref="G201" si="78">G63-G200</f>
        <v>96.3663347984496</v>
      </c>
      <c r="H201" s="338">
        <f t="shared" ref="H201:P201" si="79">H63-H200</f>
        <v>41.692987953115875</v>
      </c>
      <c r="I201" s="338">
        <f t="shared" ref="I201" si="80">I63-I200</f>
        <v>41.692987953115875</v>
      </c>
      <c r="J201" s="338">
        <f t="shared" si="79"/>
        <v>43.119671912190057</v>
      </c>
      <c r="K201" s="338">
        <f t="shared" ref="K201" si="81">K63-K200</f>
        <v>43.755668667951369</v>
      </c>
      <c r="L201" s="338">
        <f t="shared" si="79"/>
        <v>44.496085261494471</v>
      </c>
      <c r="M201" s="338">
        <f t="shared" ref="M201" si="82">M63-M200</f>
        <v>44.496085261494471</v>
      </c>
      <c r="N201" s="338">
        <f t="shared" si="79"/>
        <v>45.917243288366535</v>
      </c>
      <c r="O201" s="338">
        <f t="shared" ref="O201" si="83">O63-O200</f>
        <v>45.917243288366535</v>
      </c>
      <c r="P201" s="338">
        <f t="shared" si="79"/>
        <v>47.384630548959166</v>
      </c>
      <c r="Q201" s="338">
        <f t="shared" ref="Q201" si="84">Q63-Q200</f>
        <v>47.384630548959166</v>
      </c>
      <c r="R201" s="335">
        <f>H201+J201+L201+N201+P201</f>
        <v>222.6106189641261</v>
      </c>
      <c r="S201" s="335">
        <f>I201+K201+M201+O201+Q201</f>
        <v>223.24661571988742</v>
      </c>
    </row>
    <row r="202" spans="1:19" s="298" customFormat="1">
      <c r="A202" s="301" t="s">
        <v>790</v>
      </c>
      <c r="B202" s="285" t="s">
        <v>1022</v>
      </c>
      <c r="C202" s="342" t="s">
        <v>748</v>
      </c>
      <c r="D202" s="349">
        <f t="shared" ref="D202:E202" si="85">D70</f>
        <v>78.088698780822682</v>
      </c>
      <c r="E202" s="349">
        <f t="shared" si="85"/>
        <v>71.368469563863457</v>
      </c>
      <c r="F202" s="349">
        <f>F70</f>
        <v>74.99019100000001</v>
      </c>
      <c r="G202" s="349">
        <f t="shared" ref="G202" si="86">G70</f>
        <v>84.149333000000013</v>
      </c>
      <c r="H202" s="349">
        <f t="shared" ref="H202:S202" si="87">H70</f>
        <v>4.0446499999999999</v>
      </c>
      <c r="I202" s="349">
        <f t="shared" si="87"/>
        <v>4.0446499999999999</v>
      </c>
      <c r="J202" s="349">
        <f t="shared" si="87"/>
        <v>4.2064360000000001</v>
      </c>
      <c r="K202" s="349">
        <f t="shared" si="87"/>
        <v>84.149333000000013</v>
      </c>
      <c r="L202" s="349">
        <f t="shared" si="87"/>
        <v>4.3746934399999997</v>
      </c>
      <c r="M202" s="349">
        <f t="shared" si="87"/>
        <v>4.3746934399999997</v>
      </c>
      <c r="N202" s="349">
        <f t="shared" si="87"/>
        <v>4.5496811776000001</v>
      </c>
      <c r="O202" s="349">
        <f t="shared" si="87"/>
        <v>4.5496811776000001</v>
      </c>
      <c r="P202" s="349">
        <f t="shared" si="87"/>
        <v>4.731668424704</v>
      </c>
      <c r="Q202" s="349">
        <f t="shared" si="87"/>
        <v>4.731668424704</v>
      </c>
      <c r="R202" s="349">
        <f t="shared" si="87"/>
        <v>21.907129042304003</v>
      </c>
      <c r="S202" s="349">
        <f t="shared" si="87"/>
        <v>101.85002604230402</v>
      </c>
    </row>
    <row r="203" spans="1:19" s="298" customFormat="1">
      <c r="A203" s="301" t="s">
        <v>800</v>
      </c>
      <c r="B203" s="141" t="s">
        <v>801</v>
      </c>
      <c r="C203" s="342" t="s">
        <v>748</v>
      </c>
      <c r="D203" s="352" t="s">
        <v>286</v>
      </c>
      <c r="E203" s="352" t="s">
        <v>286</v>
      </c>
      <c r="F203" s="352" t="s">
        <v>286</v>
      </c>
      <c r="G203" s="352" t="s">
        <v>286</v>
      </c>
      <c r="H203" s="352" t="s">
        <v>286</v>
      </c>
      <c r="I203" s="352" t="s">
        <v>286</v>
      </c>
      <c r="J203" s="352" t="s">
        <v>286</v>
      </c>
      <c r="K203" s="352" t="s">
        <v>286</v>
      </c>
      <c r="L203" s="352" t="s">
        <v>286</v>
      </c>
      <c r="M203" s="352" t="s">
        <v>286</v>
      </c>
      <c r="N203" s="352" t="s">
        <v>286</v>
      </c>
      <c r="O203" s="352" t="s">
        <v>286</v>
      </c>
      <c r="P203" s="352" t="s">
        <v>286</v>
      </c>
      <c r="Q203" s="352" t="s">
        <v>286</v>
      </c>
      <c r="R203" s="352" t="s">
        <v>286</v>
      </c>
      <c r="S203" s="352" t="s">
        <v>286</v>
      </c>
    </row>
    <row r="204" spans="1:19" s="298" customFormat="1">
      <c r="A204" s="301" t="s">
        <v>799</v>
      </c>
      <c r="B204" s="285" t="s">
        <v>895</v>
      </c>
      <c r="C204" s="342" t="s">
        <v>748</v>
      </c>
      <c r="D204" s="314">
        <f t="shared" ref="D204:E204" si="88">D55</f>
        <v>80.180879566838684</v>
      </c>
      <c r="E204" s="314">
        <f t="shared" si="88"/>
        <v>61.421759752569095</v>
      </c>
      <c r="F204" s="314">
        <f>F55</f>
        <v>79.208152999999996</v>
      </c>
      <c r="G204" s="314">
        <f t="shared" ref="G204" si="89">G55</f>
        <v>16.059937000000001</v>
      </c>
      <c r="H204" s="314">
        <f t="shared" ref="H204:Q204" si="90">H55</f>
        <v>11.67731528</v>
      </c>
      <c r="I204" s="314">
        <f t="shared" si="90"/>
        <v>11.67731528</v>
      </c>
      <c r="J204" s="314">
        <f t="shared" si="90"/>
        <v>12.057645438669599</v>
      </c>
      <c r="K204" s="314">
        <f t="shared" si="90"/>
        <v>12.074641287294275</v>
      </c>
      <c r="L204" s="314">
        <f t="shared" si="90"/>
        <v>12.41455174365422</v>
      </c>
      <c r="M204" s="314">
        <f t="shared" si="90"/>
        <v>12.41455174365422</v>
      </c>
      <c r="N204" s="314">
        <f t="shared" si="90"/>
        <v>12.782022475266386</v>
      </c>
      <c r="O204" s="314">
        <f t="shared" si="90"/>
        <v>12.782022475266386</v>
      </c>
      <c r="P204" s="314">
        <f t="shared" si="90"/>
        <v>13.160370340534271</v>
      </c>
      <c r="Q204" s="314">
        <f t="shared" si="90"/>
        <v>13.160370340534271</v>
      </c>
      <c r="R204" s="314">
        <f t="shared" ref="R204:S204" si="91">R55</f>
        <v>62.091905278124479</v>
      </c>
      <c r="S204" s="314">
        <f t="shared" si="91"/>
        <v>62.108901126749153</v>
      </c>
    </row>
    <row r="205" spans="1:19" s="298" customFormat="1">
      <c r="A205" s="301" t="s">
        <v>802</v>
      </c>
      <c r="B205" s="285" t="s">
        <v>896</v>
      </c>
      <c r="C205" s="342" t="s">
        <v>748</v>
      </c>
      <c r="D205" s="349">
        <f t="shared" ref="D205:E205" si="92">D57-D197</f>
        <v>12.449712252983602</v>
      </c>
      <c r="E205" s="349">
        <f t="shared" si="92"/>
        <v>21.978697681705803</v>
      </c>
      <c r="F205" s="349">
        <f>F57-F197</f>
        <v>22.359641999999994</v>
      </c>
      <c r="G205" s="349">
        <f t="shared" ref="G205:I205" si="93">G57-G197</f>
        <v>24.840072000000006</v>
      </c>
      <c r="H205" s="341">
        <f>H57-H197</f>
        <v>15.180009999999999</v>
      </c>
      <c r="I205" s="341">
        <f t="shared" si="93"/>
        <v>15.180009999999999</v>
      </c>
      <c r="J205" s="341">
        <f>J57-J197</f>
        <v>15.674422925699998</v>
      </c>
      <c r="K205" s="341">
        <f t="shared" ref="K205:Q205" si="94">K57-K197</f>
        <v>15.696516801380731</v>
      </c>
      <c r="L205" s="341">
        <f t="shared" si="94"/>
        <v>16.138385844300718</v>
      </c>
      <c r="M205" s="341">
        <f t="shared" si="94"/>
        <v>16.138385844300718</v>
      </c>
      <c r="N205" s="341">
        <f t="shared" si="94"/>
        <v>16.616082065292019</v>
      </c>
      <c r="O205" s="341">
        <f t="shared" si="94"/>
        <v>16.616082065292019</v>
      </c>
      <c r="P205" s="341">
        <f t="shared" si="94"/>
        <v>17.107918094424665</v>
      </c>
      <c r="Q205" s="341">
        <f t="shared" si="94"/>
        <v>17.107918094424665</v>
      </c>
      <c r="R205" s="341">
        <f t="shared" ref="R205:S205" si="95">R57-R197</f>
        <v>80.716818929717391</v>
      </c>
      <c r="S205" s="341">
        <f t="shared" si="95"/>
        <v>80.73891280539813</v>
      </c>
    </row>
    <row r="206" spans="1:19" s="298" customFormat="1">
      <c r="A206" s="301" t="s">
        <v>803</v>
      </c>
      <c r="B206" s="285" t="s">
        <v>805</v>
      </c>
      <c r="C206" s="342" t="s">
        <v>748</v>
      </c>
      <c r="D206" s="352" t="s">
        <v>286</v>
      </c>
      <c r="E206" s="352" t="s">
        <v>286</v>
      </c>
      <c r="F206" s="352" t="s">
        <v>286</v>
      </c>
      <c r="G206" s="352" t="s">
        <v>286</v>
      </c>
      <c r="H206" s="352" t="s">
        <v>286</v>
      </c>
      <c r="I206" s="352" t="s">
        <v>286</v>
      </c>
      <c r="J206" s="352" t="s">
        <v>286</v>
      </c>
      <c r="K206" s="352" t="s">
        <v>286</v>
      </c>
      <c r="L206" s="352" t="s">
        <v>286</v>
      </c>
      <c r="M206" s="352" t="s">
        <v>286</v>
      </c>
      <c r="N206" s="352" t="s">
        <v>286</v>
      </c>
      <c r="O206" s="352" t="s">
        <v>286</v>
      </c>
      <c r="P206" s="352" t="s">
        <v>286</v>
      </c>
      <c r="Q206" s="352" t="s">
        <v>286</v>
      </c>
      <c r="R206" s="352" t="s">
        <v>286</v>
      </c>
      <c r="S206" s="352" t="s">
        <v>286</v>
      </c>
    </row>
    <row r="207" spans="1:19" s="298" customFormat="1" ht="31.5">
      <c r="A207" s="301" t="s">
        <v>804</v>
      </c>
      <c r="B207" s="285" t="s">
        <v>1002</v>
      </c>
      <c r="C207" s="342" t="s">
        <v>748</v>
      </c>
      <c r="D207" s="352" t="s">
        <v>286</v>
      </c>
      <c r="E207" s="352" t="s">
        <v>286</v>
      </c>
      <c r="F207" s="352" t="s">
        <v>286</v>
      </c>
      <c r="G207" s="352" t="s">
        <v>286</v>
      </c>
      <c r="H207" s="352" t="s">
        <v>286</v>
      </c>
      <c r="I207" s="352" t="s">
        <v>286</v>
      </c>
      <c r="J207" s="352" t="s">
        <v>286</v>
      </c>
      <c r="K207" s="352" t="s">
        <v>286</v>
      </c>
      <c r="L207" s="352" t="s">
        <v>286</v>
      </c>
      <c r="M207" s="352" t="s">
        <v>286</v>
      </c>
      <c r="N207" s="352" t="s">
        <v>286</v>
      </c>
      <c r="O207" s="352" t="s">
        <v>286</v>
      </c>
      <c r="P207" s="352" t="s">
        <v>286</v>
      </c>
      <c r="Q207" s="352" t="s">
        <v>286</v>
      </c>
      <c r="R207" s="352" t="s">
        <v>286</v>
      </c>
      <c r="S207" s="352" t="s">
        <v>286</v>
      </c>
    </row>
    <row r="208" spans="1:19" s="298" customFormat="1">
      <c r="A208" s="301" t="s">
        <v>824</v>
      </c>
      <c r="B208" s="285" t="s">
        <v>1063</v>
      </c>
      <c r="C208" s="342" t="s">
        <v>748</v>
      </c>
      <c r="D208" s="349">
        <f t="shared" ref="D208:E208" si="96">D73+D77+D112</f>
        <v>117.3540566474157</v>
      </c>
      <c r="E208" s="349">
        <f t="shared" si="96"/>
        <v>172.39638377835681</v>
      </c>
      <c r="F208" s="349">
        <f>F73+F77+F112</f>
        <v>181.9940197899999</v>
      </c>
      <c r="G208" s="349">
        <f t="shared" ref="G208" si="97">G73+G77+G112</f>
        <v>243.85204100000001</v>
      </c>
      <c r="H208" s="349">
        <f t="shared" ref="H208:Q208" si="98">H73+H77+H112</f>
        <v>114.90415843416007</v>
      </c>
      <c r="I208" s="349">
        <f t="shared" si="98"/>
        <v>114.90415843416007</v>
      </c>
      <c r="J208" s="349">
        <f t="shared" si="98"/>
        <v>120.73170879445743</v>
      </c>
      <c r="K208" s="349">
        <f t="shared" si="98"/>
        <v>487.89960500478742</v>
      </c>
      <c r="L208" s="349">
        <f t="shared" si="98"/>
        <v>127.3407164033772</v>
      </c>
      <c r="M208" s="349">
        <f t="shared" si="98"/>
        <v>127.3407164033772</v>
      </c>
      <c r="N208" s="349">
        <f t="shared" si="98"/>
        <v>134.26677116442437</v>
      </c>
      <c r="O208" s="349">
        <f t="shared" si="98"/>
        <v>134.26677116442437</v>
      </c>
      <c r="P208" s="349">
        <f t="shared" si="98"/>
        <v>141.52410390493969</v>
      </c>
      <c r="Q208" s="349">
        <f t="shared" si="98"/>
        <v>141.52410390493969</v>
      </c>
      <c r="R208" s="348">
        <f>H208+J208+L208+N208+P208</f>
        <v>638.76745870135869</v>
      </c>
      <c r="S208" s="348">
        <f>I208+K208+M208+O208+Q208</f>
        <v>1005.9353549116888</v>
      </c>
    </row>
    <row r="209" spans="1:19" s="298" customFormat="1" ht="26.25" customHeight="1">
      <c r="A209" s="310" t="s">
        <v>543</v>
      </c>
      <c r="B209" s="311" t="s">
        <v>1023</v>
      </c>
      <c r="C209" s="343" t="s">
        <v>748</v>
      </c>
      <c r="D209" s="352" t="s">
        <v>286</v>
      </c>
      <c r="E209" s="352" t="s">
        <v>286</v>
      </c>
      <c r="F209" s="352" t="s">
        <v>286</v>
      </c>
      <c r="G209" s="352" t="s">
        <v>286</v>
      </c>
      <c r="H209" s="352" t="s">
        <v>286</v>
      </c>
      <c r="I209" s="352" t="s">
        <v>286</v>
      </c>
      <c r="J209" s="352" t="s">
        <v>286</v>
      </c>
      <c r="K209" s="352" t="s">
        <v>286</v>
      </c>
      <c r="L209" s="352" t="s">
        <v>286</v>
      </c>
      <c r="M209" s="352" t="s">
        <v>286</v>
      </c>
      <c r="N209" s="352" t="s">
        <v>286</v>
      </c>
      <c r="O209" s="352" t="s">
        <v>286</v>
      </c>
      <c r="P209" s="352" t="s">
        <v>286</v>
      </c>
      <c r="Q209" s="352" t="s">
        <v>286</v>
      </c>
      <c r="R209" s="352" t="s">
        <v>286</v>
      </c>
      <c r="S209" s="352" t="s">
        <v>286</v>
      </c>
    </row>
    <row r="210" spans="1:19" s="298" customFormat="1">
      <c r="A210" s="301" t="s">
        <v>544</v>
      </c>
      <c r="B210" s="285" t="s">
        <v>44</v>
      </c>
      <c r="C210" s="342" t="s">
        <v>748</v>
      </c>
      <c r="D210" s="352" t="s">
        <v>286</v>
      </c>
      <c r="E210" s="352" t="s">
        <v>286</v>
      </c>
      <c r="F210" s="352" t="s">
        <v>286</v>
      </c>
      <c r="G210" s="352" t="s">
        <v>286</v>
      </c>
      <c r="H210" s="352" t="s">
        <v>286</v>
      </c>
      <c r="I210" s="352" t="s">
        <v>286</v>
      </c>
      <c r="J210" s="352" t="s">
        <v>286</v>
      </c>
      <c r="K210" s="352" t="s">
        <v>286</v>
      </c>
      <c r="L210" s="352" t="s">
        <v>286</v>
      </c>
      <c r="M210" s="352" t="s">
        <v>286</v>
      </c>
      <c r="N210" s="352" t="s">
        <v>286</v>
      </c>
      <c r="O210" s="352" t="s">
        <v>286</v>
      </c>
      <c r="P210" s="352" t="s">
        <v>286</v>
      </c>
      <c r="Q210" s="352" t="s">
        <v>286</v>
      </c>
      <c r="R210" s="352" t="s">
        <v>286</v>
      </c>
      <c r="S210" s="352" t="s">
        <v>286</v>
      </c>
    </row>
    <row r="211" spans="1:19" s="298" customFormat="1">
      <c r="A211" s="301" t="s">
        <v>545</v>
      </c>
      <c r="B211" s="285" t="s">
        <v>68</v>
      </c>
      <c r="C211" s="342" t="s">
        <v>748</v>
      </c>
      <c r="D211" s="352" t="s">
        <v>286</v>
      </c>
      <c r="E211" s="352" t="s">
        <v>286</v>
      </c>
      <c r="F211" s="352" t="s">
        <v>286</v>
      </c>
      <c r="G211" s="352" t="s">
        <v>286</v>
      </c>
      <c r="H211" s="352" t="s">
        <v>286</v>
      </c>
      <c r="I211" s="352" t="s">
        <v>286</v>
      </c>
      <c r="J211" s="352" t="s">
        <v>286</v>
      </c>
      <c r="K211" s="352" t="s">
        <v>286</v>
      </c>
      <c r="L211" s="352" t="s">
        <v>286</v>
      </c>
      <c r="M211" s="352" t="s">
        <v>286</v>
      </c>
      <c r="N211" s="352" t="s">
        <v>286</v>
      </c>
      <c r="O211" s="352" t="s">
        <v>286</v>
      </c>
      <c r="P211" s="352" t="s">
        <v>286</v>
      </c>
      <c r="Q211" s="352" t="s">
        <v>286</v>
      </c>
      <c r="R211" s="352" t="s">
        <v>286</v>
      </c>
      <c r="S211" s="352" t="s">
        <v>286</v>
      </c>
    </row>
    <row r="212" spans="1:19" s="298" customFormat="1" ht="34.5" customHeight="1">
      <c r="A212" s="301" t="s">
        <v>653</v>
      </c>
      <c r="B212" s="141" t="s">
        <v>1070</v>
      </c>
      <c r="C212" s="342" t="s">
        <v>748</v>
      </c>
      <c r="D212" s="352" t="s">
        <v>286</v>
      </c>
      <c r="E212" s="352" t="s">
        <v>286</v>
      </c>
      <c r="F212" s="352" t="s">
        <v>286</v>
      </c>
      <c r="G212" s="352" t="s">
        <v>286</v>
      </c>
      <c r="H212" s="352" t="s">
        <v>286</v>
      </c>
      <c r="I212" s="352" t="s">
        <v>286</v>
      </c>
      <c r="J212" s="352" t="s">
        <v>286</v>
      </c>
      <c r="K212" s="352" t="s">
        <v>286</v>
      </c>
      <c r="L212" s="352" t="s">
        <v>286</v>
      </c>
      <c r="M212" s="352" t="s">
        <v>286</v>
      </c>
      <c r="N212" s="352" t="s">
        <v>286</v>
      </c>
      <c r="O212" s="352" t="s">
        <v>286</v>
      </c>
      <c r="P212" s="352" t="s">
        <v>286</v>
      </c>
      <c r="Q212" s="352" t="s">
        <v>286</v>
      </c>
      <c r="R212" s="352" t="s">
        <v>286</v>
      </c>
      <c r="S212" s="352" t="s">
        <v>286</v>
      </c>
    </row>
    <row r="213" spans="1:19" s="298" customFormat="1">
      <c r="A213" s="301" t="s">
        <v>654</v>
      </c>
      <c r="B213" s="286" t="s">
        <v>620</v>
      </c>
      <c r="C213" s="342" t="s">
        <v>748</v>
      </c>
      <c r="D213" s="352" t="s">
        <v>286</v>
      </c>
      <c r="E213" s="352" t="s">
        <v>286</v>
      </c>
      <c r="F213" s="352" t="s">
        <v>286</v>
      </c>
      <c r="G213" s="352" t="s">
        <v>286</v>
      </c>
      <c r="H213" s="352" t="s">
        <v>286</v>
      </c>
      <c r="I213" s="352" t="s">
        <v>286</v>
      </c>
      <c r="J213" s="352" t="s">
        <v>286</v>
      </c>
      <c r="K213" s="352" t="s">
        <v>286</v>
      </c>
      <c r="L213" s="352" t="s">
        <v>286</v>
      </c>
      <c r="M213" s="352" t="s">
        <v>286</v>
      </c>
      <c r="N213" s="352" t="s">
        <v>286</v>
      </c>
      <c r="O213" s="352" t="s">
        <v>286</v>
      </c>
      <c r="P213" s="352" t="s">
        <v>286</v>
      </c>
      <c r="Q213" s="352" t="s">
        <v>286</v>
      </c>
      <c r="R213" s="352" t="s">
        <v>286</v>
      </c>
      <c r="S213" s="352" t="s">
        <v>286</v>
      </c>
    </row>
    <row r="214" spans="1:19" s="298" customFormat="1">
      <c r="A214" s="301" t="s">
        <v>655</v>
      </c>
      <c r="B214" s="286" t="s">
        <v>738</v>
      </c>
      <c r="C214" s="342" t="s">
        <v>748</v>
      </c>
      <c r="D214" s="352" t="s">
        <v>286</v>
      </c>
      <c r="E214" s="352" t="s">
        <v>286</v>
      </c>
      <c r="F214" s="352" t="s">
        <v>286</v>
      </c>
      <c r="G214" s="352" t="s">
        <v>286</v>
      </c>
      <c r="H214" s="352" t="s">
        <v>286</v>
      </c>
      <c r="I214" s="352" t="s">
        <v>286</v>
      </c>
      <c r="J214" s="352" t="s">
        <v>286</v>
      </c>
      <c r="K214" s="352" t="s">
        <v>286</v>
      </c>
      <c r="L214" s="352" t="s">
        <v>286</v>
      </c>
      <c r="M214" s="352" t="s">
        <v>286</v>
      </c>
      <c r="N214" s="352" t="s">
        <v>286</v>
      </c>
      <c r="O214" s="352" t="s">
        <v>286</v>
      </c>
      <c r="P214" s="352" t="s">
        <v>286</v>
      </c>
      <c r="Q214" s="352" t="s">
        <v>286</v>
      </c>
      <c r="R214" s="352" t="s">
        <v>286</v>
      </c>
      <c r="S214" s="352" t="s">
        <v>286</v>
      </c>
    </row>
    <row r="215" spans="1:19" s="298" customFormat="1">
      <c r="A215" s="301" t="s">
        <v>546</v>
      </c>
      <c r="B215" s="285" t="s">
        <v>1064</v>
      </c>
      <c r="C215" s="342" t="s">
        <v>748</v>
      </c>
      <c r="D215" s="352" t="s">
        <v>286</v>
      </c>
      <c r="E215" s="352" t="s">
        <v>286</v>
      </c>
      <c r="F215" s="352" t="s">
        <v>286</v>
      </c>
      <c r="G215" s="352" t="s">
        <v>286</v>
      </c>
      <c r="H215" s="352" t="s">
        <v>286</v>
      </c>
      <c r="I215" s="352" t="s">
        <v>286</v>
      </c>
      <c r="J215" s="352" t="s">
        <v>286</v>
      </c>
      <c r="K215" s="352" t="s">
        <v>286</v>
      </c>
      <c r="L215" s="352" t="s">
        <v>286</v>
      </c>
      <c r="M215" s="352" t="s">
        <v>286</v>
      </c>
      <c r="N215" s="352" t="s">
        <v>286</v>
      </c>
      <c r="O215" s="352" t="s">
        <v>286</v>
      </c>
      <c r="P215" s="352" t="s">
        <v>286</v>
      </c>
      <c r="Q215" s="352" t="s">
        <v>286</v>
      </c>
      <c r="R215" s="352" t="s">
        <v>286</v>
      </c>
      <c r="S215" s="352" t="s">
        <v>286</v>
      </c>
    </row>
    <row r="216" spans="1:19" s="298" customFormat="1">
      <c r="A216" s="310" t="s">
        <v>548</v>
      </c>
      <c r="B216" s="311" t="s">
        <v>1024</v>
      </c>
      <c r="C216" s="343" t="s">
        <v>748</v>
      </c>
      <c r="D216" s="337">
        <f t="shared" ref="D216:E216" si="99">SUM(D217,D224:D225)</f>
        <v>70.317599999999999</v>
      </c>
      <c r="E216" s="337">
        <f t="shared" si="99"/>
        <v>139.24799999999999</v>
      </c>
      <c r="F216" s="337">
        <f>SUM(F217,F224:F225)</f>
        <v>521.43839999999989</v>
      </c>
      <c r="G216" s="343">
        <f t="shared" ref="G216" si="100">SUM(G217,G224:G225)</f>
        <v>246.95999999999998</v>
      </c>
      <c r="H216" s="343">
        <f t="shared" ref="H216:S216" si="101">SUM(H217,H224:H225)</f>
        <v>82.822999999999993</v>
      </c>
      <c r="I216" s="343">
        <f t="shared" si="101"/>
        <v>110.10899999999999</v>
      </c>
      <c r="J216" s="343">
        <f t="shared" si="101"/>
        <v>82.946999999999989</v>
      </c>
      <c r="K216" s="343">
        <f t="shared" si="101"/>
        <v>194.00400000000002</v>
      </c>
      <c r="L216" s="343">
        <f t="shared" si="101"/>
        <v>116.47499999999999</v>
      </c>
      <c r="M216" s="343">
        <f t="shared" si="101"/>
        <v>114.81399999999999</v>
      </c>
      <c r="N216" s="343">
        <f t="shared" si="101"/>
        <v>71.843999999999994</v>
      </c>
      <c r="O216" s="343">
        <f t="shared" si="101"/>
        <v>120.05500000000001</v>
      </c>
      <c r="P216" s="343">
        <f t="shared" si="101"/>
        <v>73.135999999999996</v>
      </c>
      <c r="Q216" s="343">
        <f t="shared" si="101"/>
        <v>114.06299999999999</v>
      </c>
      <c r="R216" s="343">
        <f t="shared" si="101"/>
        <v>427.22500000000002</v>
      </c>
      <c r="S216" s="343">
        <f t="shared" si="101"/>
        <v>653.04499999999996</v>
      </c>
    </row>
    <row r="217" spans="1:19" s="298" customFormat="1">
      <c r="A217" s="301" t="s">
        <v>549</v>
      </c>
      <c r="B217" s="285" t="s">
        <v>1025</v>
      </c>
      <c r="C217" s="342" t="s">
        <v>748</v>
      </c>
      <c r="D217" s="313">
        <f t="shared" ref="D217:E217" si="102">SUM(D218:D223)</f>
        <v>70.317599999999999</v>
      </c>
      <c r="E217" s="313">
        <f t="shared" si="102"/>
        <v>139.24799999999999</v>
      </c>
      <c r="F217" s="313">
        <f>SUM(F218:F223)</f>
        <v>521.43839999999989</v>
      </c>
      <c r="G217" s="342">
        <f t="shared" ref="G217" si="103">SUM(G218:G223)</f>
        <v>246.95999999999998</v>
      </c>
      <c r="H217" s="342">
        <f t="shared" ref="H217:Q217" si="104">SUM(H218:H223)</f>
        <v>82.822999999999993</v>
      </c>
      <c r="I217" s="342">
        <f t="shared" si="104"/>
        <v>110.10899999999999</v>
      </c>
      <c r="J217" s="342">
        <f t="shared" si="104"/>
        <v>82.946999999999989</v>
      </c>
      <c r="K217" s="342">
        <f t="shared" si="104"/>
        <v>194.00400000000002</v>
      </c>
      <c r="L217" s="342">
        <f t="shared" si="104"/>
        <v>116.47499999999999</v>
      </c>
      <c r="M217" s="342">
        <f t="shared" si="104"/>
        <v>114.81399999999999</v>
      </c>
      <c r="N217" s="342">
        <f t="shared" si="104"/>
        <v>71.843999999999994</v>
      </c>
      <c r="O217" s="342">
        <f t="shared" si="104"/>
        <v>120.05500000000001</v>
      </c>
      <c r="P217" s="342">
        <f t="shared" si="104"/>
        <v>73.135999999999996</v>
      </c>
      <c r="Q217" s="342">
        <f t="shared" si="104"/>
        <v>114.06299999999999</v>
      </c>
      <c r="R217" s="342">
        <f>SUM(R218:R223)</f>
        <v>427.22500000000002</v>
      </c>
      <c r="S217" s="342">
        <f t="shared" ref="S217" si="105">SUM(S218:S223)</f>
        <v>653.04499999999996</v>
      </c>
    </row>
    <row r="218" spans="1:19" s="298" customFormat="1">
      <c r="A218" s="301" t="s">
        <v>656</v>
      </c>
      <c r="B218" s="141" t="s">
        <v>866</v>
      </c>
      <c r="C218" s="342" t="s">
        <v>748</v>
      </c>
      <c r="D218" s="330">
        <f>D380</f>
        <v>70.317599999999999</v>
      </c>
      <c r="E218" s="330">
        <f t="shared" ref="E218:S218" si="106">E380</f>
        <v>139.24799999999999</v>
      </c>
      <c r="F218" s="330">
        <f t="shared" si="106"/>
        <v>521.43839999999989</v>
      </c>
      <c r="G218" s="330">
        <f t="shared" ref="G218" si="107">G380</f>
        <v>246.95999999999998</v>
      </c>
      <c r="H218" s="342">
        <f t="shared" si="106"/>
        <v>82.822999999999993</v>
      </c>
      <c r="I218" s="342">
        <f t="shared" si="106"/>
        <v>110.10899999999999</v>
      </c>
      <c r="J218" s="342">
        <f t="shared" si="106"/>
        <v>82.946999999999989</v>
      </c>
      <c r="K218" s="342">
        <f t="shared" si="106"/>
        <v>194.00400000000002</v>
      </c>
      <c r="L218" s="342">
        <f t="shared" si="106"/>
        <v>116.47499999999999</v>
      </c>
      <c r="M218" s="342">
        <f t="shared" si="106"/>
        <v>114.81399999999999</v>
      </c>
      <c r="N218" s="342">
        <f t="shared" si="106"/>
        <v>71.843999999999994</v>
      </c>
      <c r="O218" s="342">
        <f t="shared" si="106"/>
        <v>120.05500000000001</v>
      </c>
      <c r="P218" s="342">
        <f t="shared" si="106"/>
        <v>73.135999999999996</v>
      </c>
      <c r="Q218" s="342">
        <f t="shared" si="106"/>
        <v>114.06299999999999</v>
      </c>
      <c r="R218" s="342">
        <f t="shared" si="106"/>
        <v>427.22500000000002</v>
      </c>
      <c r="S218" s="342">
        <f t="shared" si="106"/>
        <v>653.04499999999996</v>
      </c>
    </row>
    <row r="219" spans="1:19" s="298" customFormat="1">
      <c r="A219" s="301" t="s">
        <v>657</v>
      </c>
      <c r="B219" s="141" t="s">
        <v>867</v>
      </c>
      <c r="C219" s="342" t="s">
        <v>748</v>
      </c>
      <c r="D219" s="352" t="s">
        <v>286</v>
      </c>
      <c r="E219" s="352" t="s">
        <v>286</v>
      </c>
      <c r="F219" s="352" t="s">
        <v>286</v>
      </c>
      <c r="G219" s="352" t="s">
        <v>286</v>
      </c>
      <c r="H219" s="352" t="s">
        <v>286</v>
      </c>
      <c r="I219" s="352" t="s">
        <v>286</v>
      </c>
      <c r="J219" s="352" t="s">
        <v>286</v>
      </c>
      <c r="K219" s="352" t="s">
        <v>286</v>
      </c>
      <c r="L219" s="352" t="s">
        <v>286</v>
      </c>
      <c r="M219" s="352" t="s">
        <v>286</v>
      </c>
      <c r="N219" s="352" t="s">
        <v>286</v>
      </c>
      <c r="O219" s="352" t="s">
        <v>286</v>
      </c>
      <c r="P219" s="352" t="s">
        <v>286</v>
      </c>
      <c r="Q219" s="352" t="s">
        <v>286</v>
      </c>
      <c r="R219" s="352" t="s">
        <v>286</v>
      </c>
      <c r="S219" s="352" t="s">
        <v>286</v>
      </c>
    </row>
    <row r="220" spans="1:19" s="298" customFormat="1" ht="31.5">
      <c r="A220" s="301" t="s">
        <v>658</v>
      </c>
      <c r="B220" s="141" t="s">
        <v>868</v>
      </c>
      <c r="C220" s="342" t="s">
        <v>748</v>
      </c>
      <c r="D220" s="352" t="s">
        <v>286</v>
      </c>
      <c r="E220" s="352" t="s">
        <v>286</v>
      </c>
      <c r="F220" s="352" t="s">
        <v>286</v>
      </c>
      <c r="G220" s="352" t="s">
        <v>286</v>
      </c>
      <c r="H220" s="352" t="s">
        <v>286</v>
      </c>
      <c r="I220" s="352" t="s">
        <v>286</v>
      </c>
      <c r="J220" s="352" t="s">
        <v>286</v>
      </c>
      <c r="K220" s="352" t="s">
        <v>286</v>
      </c>
      <c r="L220" s="352" t="s">
        <v>286</v>
      </c>
      <c r="M220" s="352" t="s">
        <v>286</v>
      </c>
      <c r="N220" s="352" t="s">
        <v>286</v>
      </c>
      <c r="O220" s="352" t="s">
        <v>286</v>
      </c>
      <c r="P220" s="352" t="s">
        <v>286</v>
      </c>
      <c r="Q220" s="352" t="s">
        <v>286</v>
      </c>
      <c r="R220" s="352" t="s">
        <v>286</v>
      </c>
      <c r="S220" s="352" t="s">
        <v>286</v>
      </c>
    </row>
    <row r="221" spans="1:19" s="298" customFormat="1">
      <c r="A221" s="301" t="s">
        <v>659</v>
      </c>
      <c r="B221" s="141" t="s">
        <v>869</v>
      </c>
      <c r="C221" s="342" t="s">
        <v>748</v>
      </c>
      <c r="D221" s="352" t="s">
        <v>286</v>
      </c>
      <c r="E221" s="352" t="s">
        <v>286</v>
      </c>
      <c r="F221" s="352" t="s">
        <v>286</v>
      </c>
      <c r="G221" s="352" t="s">
        <v>286</v>
      </c>
      <c r="H221" s="352" t="s">
        <v>286</v>
      </c>
      <c r="I221" s="352" t="s">
        <v>286</v>
      </c>
      <c r="J221" s="352" t="s">
        <v>286</v>
      </c>
      <c r="K221" s="352" t="s">
        <v>286</v>
      </c>
      <c r="L221" s="352" t="s">
        <v>286</v>
      </c>
      <c r="M221" s="352" t="s">
        <v>286</v>
      </c>
      <c r="N221" s="352" t="s">
        <v>286</v>
      </c>
      <c r="O221" s="352" t="s">
        <v>286</v>
      </c>
      <c r="P221" s="352" t="s">
        <v>286</v>
      </c>
      <c r="Q221" s="352" t="s">
        <v>286</v>
      </c>
      <c r="R221" s="352" t="s">
        <v>286</v>
      </c>
      <c r="S221" s="352" t="s">
        <v>286</v>
      </c>
    </row>
    <row r="222" spans="1:19" s="298" customFormat="1">
      <c r="A222" s="301" t="s">
        <v>791</v>
      </c>
      <c r="B222" s="141" t="s">
        <v>870</v>
      </c>
      <c r="C222" s="342" t="s">
        <v>748</v>
      </c>
      <c r="D222" s="352" t="s">
        <v>286</v>
      </c>
      <c r="E222" s="352" t="s">
        <v>286</v>
      </c>
      <c r="F222" s="352" t="s">
        <v>286</v>
      </c>
      <c r="G222" s="352" t="s">
        <v>286</v>
      </c>
      <c r="H222" s="352" t="s">
        <v>286</v>
      </c>
      <c r="I222" s="352" t="s">
        <v>286</v>
      </c>
      <c r="J222" s="352" t="s">
        <v>286</v>
      </c>
      <c r="K222" s="352" t="s">
        <v>286</v>
      </c>
      <c r="L222" s="352" t="s">
        <v>286</v>
      </c>
      <c r="M222" s="352" t="s">
        <v>286</v>
      </c>
      <c r="N222" s="352" t="s">
        <v>286</v>
      </c>
      <c r="O222" s="352" t="s">
        <v>286</v>
      </c>
      <c r="P222" s="352" t="s">
        <v>286</v>
      </c>
      <c r="Q222" s="352" t="s">
        <v>286</v>
      </c>
      <c r="R222" s="352" t="s">
        <v>286</v>
      </c>
      <c r="S222" s="352" t="s">
        <v>286</v>
      </c>
    </row>
    <row r="223" spans="1:19" s="298" customFormat="1">
      <c r="A223" s="301" t="s">
        <v>792</v>
      </c>
      <c r="B223" s="141" t="s">
        <v>547</v>
      </c>
      <c r="C223" s="342" t="s">
        <v>748</v>
      </c>
      <c r="D223" s="352" t="s">
        <v>286</v>
      </c>
      <c r="E223" s="352" t="s">
        <v>286</v>
      </c>
      <c r="F223" s="352" t="s">
        <v>286</v>
      </c>
      <c r="G223" s="352" t="s">
        <v>286</v>
      </c>
      <c r="H223" s="352" t="s">
        <v>286</v>
      </c>
      <c r="I223" s="352" t="s">
        <v>286</v>
      </c>
      <c r="J223" s="352" t="s">
        <v>286</v>
      </c>
      <c r="K223" s="352" t="s">
        <v>286</v>
      </c>
      <c r="L223" s="352" t="s">
        <v>286</v>
      </c>
      <c r="M223" s="352" t="s">
        <v>286</v>
      </c>
      <c r="N223" s="352" t="s">
        <v>286</v>
      </c>
      <c r="O223" s="352" t="s">
        <v>286</v>
      </c>
      <c r="P223" s="352" t="s">
        <v>286</v>
      </c>
      <c r="Q223" s="352" t="s">
        <v>286</v>
      </c>
      <c r="R223" s="352" t="s">
        <v>286</v>
      </c>
      <c r="S223" s="352" t="s">
        <v>286</v>
      </c>
    </row>
    <row r="224" spans="1:19" s="298" customFormat="1">
      <c r="A224" s="301" t="s">
        <v>550</v>
      </c>
      <c r="B224" s="285" t="s">
        <v>56</v>
      </c>
      <c r="C224" s="342" t="s">
        <v>748</v>
      </c>
      <c r="D224" s="352" t="s">
        <v>286</v>
      </c>
      <c r="E224" s="352" t="s">
        <v>286</v>
      </c>
      <c r="F224" s="352" t="s">
        <v>286</v>
      </c>
      <c r="G224" s="352" t="s">
        <v>286</v>
      </c>
      <c r="H224" s="352" t="s">
        <v>286</v>
      </c>
      <c r="I224" s="352" t="s">
        <v>286</v>
      </c>
      <c r="J224" s="352" t="s">
        <v>286</v>
      </c>
      <c r="K224" s="352" t="s">
        <v>286</v>
      </c>
      <c r="L224" s="352" t="s">
        <v>286</v>
      </c>
      <c r="M224" s="352" t="s">
        <v>286</v>
      </c>
      <c r="N224" s="352" t="s">
        <v>286</v>
      </c>
      <c r="O224" s="352" t="s">
        <v>286</v>
      </c>
      <c r="P224" s="352" t="s">
        <v>286</v>
      </c>
      <c r="Q224" s="352" t="s">
        <v>286</v>
      </c>
      <c r="R224" s="352" t="s">
        <v>286</v>
      </c>
      <c r="S224" s="352" t="s">
        <v>286</v>
      </c>
    </row>
    <row r="225" spans="1:19" s="298" customFormat="1">
      <c r="A225" s="301" t="s">
        <v>551</v>
      </c>
      <c r="B225" s="285" t="s">
        <v>1069</v>
      </c>
      <c r="C225" s="342" t="s">
        <v>748</v>
      </c>
      <c r="D225" s="352" t="s">
        <v>286</v>
      </c>
      <c r="E225" s="352" t="s">
        <v>286</v>
      </c>
      <c r="F225" s="352" t="s">
        <v>286</v>
      </c>
      <c r="G225" s="352" t="s">
        <v>286</v>
      </c>
      <c r="H225" s="352" t="s">
        <v>286</v>
      </c>
      <c r="I225" s="352" t="s">
        <v>286</v>
      </c>
      <c r="J225" s="352" t="s">
        <v>286</v>
      </c>
      <c r="K225" s="352" t="s">
        <v>286</v>
      </c>
      <c r="L225" s="352" t="s">
        <v>286</v>
      </c>
      <c r="M225" s="352" t="s">
        <v>286</v>
      </c>
      <c r="N225" s="352" t="s">
        <v>286</v>
      </c>
      <c r="O225" s="352" t="s">
        <v>286</v>
      </c>
      <c r="P225" s="352" t="s">
        <v>286</v>
      </c>
      <c r="Q225" s="352" t="s">
        <v>286</v>
      </c>
      <c r="R225" s="352" t="s">
        <v>286</v>
      </c>
      <c r="S225" s="352" t="s">
        <v>286</v>
      </c>
    </row>
    <row r="226" spans="1:19" s="298" customFormat="1">
      <c r="A226" s="301" t="s">
        <v>925</v>
      </c>
      <c r="B226" s="285" t="s">
        <v>863</v>
      </c>
      <c r="C226" s="342" t="s">
        <v>286</v>
      </c>
      <c r="D226" s="336" t="s">
        <v>590</v>
      </c>
      <c r="E226" s="336" t="s">
        <v>590</v>
      </c>
      <c r="F226" s="336" t="s">
        <v>590</v>
      </c>
      <c r="G226" s="336" t="s">
        <v>590</v>
      </c>
      <c r="H226" s="336" t="s">
        <v>590</v>
      </c>
      <c r="I226" s="336" t="s">
        <v>590</v>
      </c>
      <c r="J226" s="336" t="s">
        <v>590</v>
      </c>
      <c r="K226" s="336" t="s">
        <v>590</v>
      </c>
      <c r="L226" s="336" t="s">
        <v>590</v>
      </c>
      <c r="M226" s="336" t="s">
        <v>590</v>
      </c>
      <c r="N226" s="336" t="s">
        <v>590</v>
      </c>
      <c r="O226" s="336" t="s">
        <v>590</v>
      </c>
      <c r="P226" s="336" t="s">
        <v>590</v>
      </c>
      <c r="Q226" s="336" t="s">
        <v>590</v>
      </c>
      <c r="R226" s="336" t="s">
        <v>590</v>
      </c>
      <c r="S226" s="336" t="s">
        <v>590</v>
      </c>
    </row>
    <row r="227" spans="1:19" s="298" customFormat="1" ht="31.5">
      <c r="A227" s="301" t="s">
        <v>926</v>
      </c>
      <c r="B227" s="285" t="s">
        <v>927</v>
      </c>
      <c r="C227" s="342" t="s">
        <v>748</v>
      </c>
      <c r="D227" s="352" t="s">
        <v>286</v>
      </c>
      <c r="E227" s="352" t="s">
        <v>286</v>
      </c>
      <c r="F227" s="352" t="s">
        <v>286</v>
      </c>
      <c r="G227" s="352" t="s">
        <v>286</v>
      </c>
      <c r="H227" s="352" t="s">
        <v>286</v>
      </c>
      <c r="I227" s="352" t="s">
        <v>286</v>
      </c>
      <c r="J227" s="352" t="s">
        <v>286</v>
      </c>
      <c r="K227" s="352" t="s">
        <v>286</v>
      </c>
      <c r="L227" s="352" t="s">
        <v>286</v>
      </c>
      <c r="M227" s="352" t="s">
        <v>286</v>
      </c>
      <c r="N227" s="352" t="s">
        <v>286</v>
      </c>
      <c r="O227" s="352" t="s">
        <v>286</v>
      </c>
      <c r="P227" s="352" t="s">
        <v>286</v>
      </c>
      <c r="Q227" s="352" t="s">
        <v>286</v>
      </c>
      <c r="R227" s="352" t="s">
        <v>286</v>
      </c>
      <c r="S227" s="352" t="s">
        <v>286</v>
      </c>
    </row>
    <row r="228" spans="1:19" s="298" customFormat="1">
      <c r="A228" s="310" t="s">
        <v>552</v>
      </c>
      <c r="B228" s="311" t="s">
        <v>1026</v>
      </c>
      <c r="C228" s="343" t="s">
        <v>748</v>
      </c>
      <c r="D228" s="352" t="s">
        <v>286</v>
      </c>
      <c r="E228" s="352" t="s">
        <v>286</v>
      </c>
      <c r="F228" s="352" t="s">
        <v>286</v>
      </c>
      <c r="G228" s="352" t="s">
        <v>286</v>
      </c>
      <c r="H228" s="352" t="s">
        <v>286</v>
      </c>
      <c r="I228" s="352" t="s">
        <v>286</v>
      </c>
      <c r="J228" s="352" t="s">
        <v>286</v>
      </c>
      <c r="K228" s="352" t="s">
        <v>286</v>
      </c>
      <c r="L228" s="352" t="s">
        <v>286</v>
      </c>
      <c r="M228" s="352" t="s">
        <v>286</v>
      </c>
      <c r="N228" s="352" t="s">
        <v>286</v>
      </c>
      <c r="O228" s="352" t="s">
        <v>286</v>
      </c>
      <c r="P228" s="352" t="s">
        <v>286</v>
      </c>
      <c r="Q228" s="352" t="s">
        <v>286</v>
      </c>
      <c r="R228" s="352" t="s">
        <v>286</v>
      </c>
      <c r="S228" s="352" t="s">
        <v>286</v>
      </c>
    </row>
    <row r="229" spans="1:19" s="298" customFormat="1">
      <c r="A229" s="301" t="s">
        <v>553</v>
      </c>
      <c r="B229" s="285" t="s">
        <v>57</v>
      </c>
      <c r="C229" s="342" t="s">
        <v>748</v>
      </c>
      <c r="D229" s="352" t="s">
        <v>286</v>
      </c>
      <c r="E229" s="352" t="s">
        <v>286</v>
      </c>
      <c r="F229" s="352" t="s">
        <v>286</v>
      </c>
      <c r="G229" s="352" t="s">
        <v>286</v>
      </c>
      <c r="H229" s="352" t="s">
        <v>286</v>
      </c>
      <c r="I229" s="352" t="s">
        <v>286</v>
      </c>
      <c r="J229" s="352" t="s">
        <v>286</v>
      </c>
      <c r="K229" s="352" t="s">
        <v>286</v>
      </c>
      <c r="L229" s="352" t="s">
        <v>286</v>
      </c>
      <c r="M229" s="352" t="s">
        <v>286</v>
      </c>
      <c r="N229" s="352" t="s">
        <v>286</v>
      </c>
      <c r="O229" s="352" t="s">
        <v>286</v>
      </c>
      <c r="P229" s="352" t="s">
        <v>286</v>
      </c>
      <c r="Q229" s="352" t="s">
        <v>286</v>
      </c>
      <c r="R229" s="352" t="s">
        <v>286</v>
      </c>
      <c r="S229" s="352" t="s">
        <v>286</v>
      </c>
    </row>
    <row r="230" spans="1:19" s="298" customFormat="1">
      <c r="A230" s="301" t="s">
        <v>554</v>
      </c>
      <c r="B230" s="285" t="s">
        <v>1027</v>
      </c>
      <c r="C230" s="342" t="s">
        <v>748</v>
      </c>
      <c r="D230" s="352" t="s">
        <v>286</v>
      </c>
      <c r="E230" s="352" t="s">
        <v>286</v>
      </c>
      <c r="F230" s="352" t="s">
        <v>286</v>
      </c>
      <c r="G230" s="352" t="s">
        <v>286</v>
      </c>
      <c r="H230" s="352" t="s">
        <v>286</v>
      </c>
      <c r="I230" s="352" t="s">
        <v>286</v>
      </c>
      <c r="J230" s="352" t="s">
        <v>286</v>
      </c>
      <c r="K230" s="352" t="s">
        <v>286</v>
      </c>
      <c r="L230" s="352" t="s">
        <v>286</v>
      </c>
      <c r="M230" s="352" t="s">
        <v>286</v>
      </c>
      <c r="N230" s="352" t="s">
        <v>286</v>
      </c>
      <c r="O230" s="352" t="s">
        <v>286</v>
      </c>
      <c r="P230" s="352" t="s">
        <v>286</v>
      </c>
      <c r="Q230" s="352" t="s">
        <v>286</v>
      </c>
      <c r="R230" s="352" t="s">
        <v>286</v>
      </c>
      <c r="S230" s="352" t="s">
        <v>286</v>
      </c>
    </row>
    <row r="231" spans="1:19" s="298" customFormat="1">
      <c r="A231" s="301" t="s">
        <v>606</v>
      </c>
      <c r="B231" s="141" t="s">
        <v>1065</v>
      </c>
      <c r="C231" s="342" t="s">
        <v>748</v>
      </c>
      <c r="D231" s="352" t="s">
        <v>286</v>
      </c>
      <c r="E231" s="352" t="s">
        <v>286</v>
      </c>
      <c r="F231" s="352" t="s">
        <v>286</v>
      </c>
      <c r="G231" s="352" t="s">
        <v>286</v>
      </c>
      <c r="H231" s="352" t="s">
        <v>286</v>
      </c>
      <c r="I231" s="352" t="s">
        <v>286</v>
      </c>
      <c r="J231" s="352" t="s">
        <v>286</v>
      </c>
      <c r="K231" s="352" t="s">
        <v>286</v>
      </c>
      <c r="L231" s="352" t="s">
        <v>286</v>
      </c>
      <c r="M231" s="352" t="s">
        <v>286</v>
      </c>
      <c r="N231" s="352" t="s">
        <v>286</v>
      </c>
      <c r="O231" s="352" t="s">
        <v>286</v>
      </c>
      <c r="P231" s="352" t="s">
        <v>286</v>
      </c>
      <c r="Q231" s="352" t="s">
        <v>286</v>
      </c>
      <c r="R231" s="352" t="s">
        <v>286</v>
      </c>
      <c r="S231" s="352" t="s">
        <v>286</v>
      </c>
    </row>
    <row r="232" spans="1:19" s="298" customFormat="1">
      <c r="A232" s="301" t="s">
        <v>607</v>
      </c>
      <c r="B232" s="141" t="s">
        <v>1071</v>
      </c>
      <c r="C232" s="342" t="s">
        <v>748</v>
      </c>
      <c r="D232" s="352" t="s">
        <v>286</v>
      </c>
      <c r="E232" s="352" t="s">
        <v>286</v>
      </c>
      <c r="F232" s="352" t="s">
        <v>286</v>
      </c>
      <c r="G232" s="352" t="s">
        <v>286</v>
      </c>
      <c r="H232" s="352" t="s">
        <v>286</v>
      </c>
      <c r="I232" s="352" t="s">
        <v>286</v>
      </c>
      <c r="J232" s="352" t="s">
        <v>286</v>
      </c>
      <c r="K232" s="352" t="s">
        <v>286</v>
      </c>
      <c r="L232" s="352" t="s">
        <v>286</v>
      </c>
      <c r="M232" s="352" t="s">
        <v>286</v>
      </c>
      <c r="N232" s="352" t="s">
        <v>286</v>
      </c>
      <c r="O232" s="352" t="s">
        <v>286</v>
      </c>
      <c r="P232" s="352" t="s">
        <v>286</v>
      </c>
      <c r="Q232" s="352" t="s">
        <v>286</v>
      </c>
      <c r="R232" s="352" t="s">
        <v>286</v>
      </c>
      <c r="S232" s="352" t="s">
        <v>286</v>
      </c>
    </row>
    <row r="233" spans="1:19" s="298" customFormat="1">
      <c r="A233" s="301" t="s">
        <v>642</v>
      </c>
      <c r="B233" s="141" t="s">
        <v>61</v>
      </c>
      <c r="C233" s="342" t="s">
        <v>748</v>
      </c>
      <c r="D233" s="352" t="s">
        <v>286</v>
      </c>
      <c r="E233" s="352" t="s">
        <v>286</v>
      </c>
      <c r="F233" s="352" t="s">
        <v>286</v>
      </c>
      <c r="G233" s="352" t="s">
        <v>286</v>
      </c>
      <c r="H233" s="352" t="s">
        <v>286</v>
      </c>
      <c r="I233" s="352" t="s">
        <v>286</v>
      </c>
      <c r="J233" s="352" t="s">
        <v>286</v>
      </c>
      <c r="K233" s="352" t="s">
        <v>286</v>
      </c>
      <c r="L233" s="352" t="s">
        <v>286</v>
      </c>
      <c r="M233" s="352" t="s">
        <v>286</v>
      </c>
      <c r="N233" s="352" t="s">
        <v>286</v>
      </c>
      <c r="O233" s="352" t="s">
        <v>286</v>
      </c>
      <c r="P233" s="352" t="s">
        <v>286</v>
      </c>
      <c r="Q233" s="352" t="s">
        <v>286</v>
      </c>
      <c r="R233" s="352" t="s">
        <v>286</v>
      </c>
      <c r="S233" s="352" t="s">
        <v>286</v>
      </c>
    </row>
    <row r="234" spans="1:19" s="298" customFormat="1">
      <c r="A234" s="301" t="s">
        <v>555</v>
      </c>
      <c r="B234" s="285" t="s">
        <v>1127</v>
      </c>
      <c r="C234" s="342" t="s">
        <v>748</v>
      </c>
      <c r="D234" s="352" t="s">
        <v>286</v>
      </c>
      <c r="E234" s="352" t="s">
        <v>286</v>
      </c>
      <c r="F234" s="352" t="s">
        <v>286</v>
      </c>
      <c r="G234" s="352" t="s">
        <v>286</v>
      </c>
      <c r="H234" s="352" t="s">
        <v>286</v>
      </c>
      <c r="I234" s="352" t="s">
        <v>286</v>
      </c>
      <c r="J234" s="352" t="s">
        <v>286</v>
      </c>
      <c r="K234" s="352" t="s">
        <v>286</v>
      </c>
      <c r="L234" s="352" t="s">
        <v>286</v>
      </c>
      <c r="M234" s="352" t="s">
        <v>286</v>
      </c>
      <c r="N234" s="352" t="s">
        <v>286</v>
      </c>
      <c r="O234" s="352" t="s">
        <v>286</v>
      </c>
      <c r="P234" s="352" t="s">
        <v>286</v>
      </c>
      <c r="Q234" s="352" t="s">
        <v>286</v>
      </c>
      <c r="R234" s="352" t="s">
        <v>286</v>
      </c>
      <c r="S234" s="352" t="s">
        <v>286</v>
      </c>
    </row>
    <row r="235" spans="1:19" s="298" customFormat="1" ht="16.5" customHeight="1">
      <c r="A235" s="301" t="s">
        <v>556</v>
      </c>
      <c r="B235" s="285" t="s">
        <v>1028</v>
      </c>
      <c r="C235" s="342" t="s">
        <v>748</v>
      </c>
      <c r="D235" s="352" t="s">
        <v>286</v>
      </c>
      <c r="E235" s="352" t="s">
        <v>286</v>
      </c>
      <c r="F235" s="352" t="s">
        <v>286</v>
      </c>
      <c r="G235" s="352" t="s">
        <v>286</v>
      </c>
      <c r="H235" s="352" t="s">
        <v>286</v>
      </c>
      <c r="I235" s="352" t="s">
        <v>286</v>
      </c>
      <c r="J235" s="352" t="s">
        <v>286</v>
      </c>
      <c r="K235" s="352" t="s">
        <v>286</v>
      </c>
      <c r="L235" s="352" t="s">
        <v>286</v>
      </c>
      <c r="M235" s="352" t="s">
        <v>286</v>
      </c>
      <c r="N235" s="352" t="s">
        <v>286</v>
      </c>
      <c r="O235" s="352" t="s">
        <v>286</v>
      </c>
      <c r="P235" s="352" t="s">
        <v>286</v>
      </c>
      <c r="Q235" s="352" t="s">
        <v>286</v>
      </c>
      <c r="R235" s="352" t="s">
        <v>286</v>
      </c>
      <c r="S235" s="352" t="s">
        <v>286</v>
      </c>
    </row>
    <row r="236" spans="1:19" s="298" customFormat="1">
      <c r="A236" s="301" t="s">
        <v>660</v>
      </c>
      <c r="B236" s="141" t="s">
        <v>665</v>
      </c>
      <c r="C236" s="342" t="s">
        <v>748</v>
      </c>
      <c r="D236" s="352" t="s">
        <v>286</v>
      </c>
      <c r="E236" s="352" t="s">
        <v>286</v>
      </c>
      <c r="F236" s="352" t="s">
        <v>286</v>
      </c>
      <c r="G236" s="352" t="s">
        <v>286</v>
      </c>
      <c r="H236" s="352" t="s">
        <v>286</v>
      </c>
      <c r="I236" s="352" t="s">
        <v>286</v>
      </c>
      <c r="J236" s="352" t="s">
        <v>286</v>
      </c>
      <c r="K236" s="352" t="s">
        <v>286</v>
      </c>
      <c r="L236" s="352" t="s">
        <v>286</v>
      </c>
      <c r="M236" s="352" t="s">
        <v>286</v>
      </c>
      <c r="N236" s="352" t="s">
        <v>286</v>
      </c>
      <c r="O236" s="352" t="s">
        <v>286</v>
      </c>
      <c r="P236" s="352" t="s">
        <v>286</v>
      </c>
      <c r="Q236" s="352" t="s">
        <v>286</v>
      </c>
      <c r="R236" s="352" t="s">
        <v>286</v>
      </c>
      <c r="S236" s="352" t="s">
        <v>286</v>
      </c>
    </row>
    <row r="237" spans="1:19" s="298" customFormat="1">
      <c r="A237" s="301" t="s">
        <v>661</v>
      </c>
      <c r="B237" s="141" t="s">
        <v>1157</v>
      </c>
      <c r="C237" s="342" t="s">
        <v>748</v>
      </c>
      <c r="D237" s="352" t="s">
        <v>286</v>
      </c>
      <c r="E237" s="352" t="s">
        <v>286</v>
      </c>
      <c r="F237" s="352" t="s">
        <v>286</v>
      </c>
      <c r="G237" s="352" t="s">
        <v>286</v>
      </c>
      <c r="H237" s="352" t="s">
        <v>286</v>
      </c>
      <c r="I237" s="352" t="s">
        <v>286</v>
      </c>
      <c r="J237" s="352" t="s">
        <v>286</v>
      </c>
      <c r="K237" s="352" t="s">
        <v>286</v>
      </c>
      <c r="L237" s="352" t="s">
        <v>286</v>
      </c>
      <c r="M237" s="352" t="s">
        <v>286</v>
      </c>
      <c r="N237" s="352" t="s">
        <v>286</v>
      </c>
      <c r="O237" s="352" t="s">
        <v>286</v>
      </c>
      <c r="P237" s="352" t="s">
        <v>286</v>
      </c>
      <c r="Q237" s="352" t="s">
        <v>286</v>
      </c>
      <c r="R237" s="352" t="s">
        <v>286</v>
      </c>
      <c r="S237" s="352" t="s">
        <v>286</v>
      </c>
    </row>
    <row r="238" spans="1:19" s="298" customFormat="1">
      <c r="A238" s="301" t="s">
        <v>662</v>
      </c>
      <c r="B238" s="285" t="s">
        <v>640</v>
      </c>
      <c r="C238" s="342" t="s">
        <v>748</v>
      </c>
      <c r="D238" s="352" t="s">
        <v>286</v>
      </c>
      <c r="E238" s="352" t="s">
        <v>286</v>
      </c>
      <c r="F238" s="352" t="s">
        <v>286</v>
      </c>
      <c r="G238" s="352" t="s">
        <v>286</v>
      </c>
      <c r="H238" s="352" t="s">
        <v>286</v>
      </c>
      <c r="I238" s="352" t="s">
        <v>286</v>
      </c>
      <c r="J238" s="352" t="s">
        <v>286</v>
      </c>
      <c r="K238" s="352" t="s">
        <v>286</v>
      </c>
      <c r="L238" s="352" t="s">
        <v>286</v>
      </c>
      <c r="M238" s="352" t="s">
        <v>286</v>
      </c>
      <c r="N238" s="352" t="s">
        <v>286</v>
      </c>
      <c r="O238" s="352" t="s">
        <v>286</v>
      </c>
      <c r="P238" s="352" t="s">
        <v>286</v>
      </c>
      <c r="Q238" s="352" t="s">
        <v>286</v>
      </c>
      <c r="R238" s="352" t="s">
        <v>286</v>
      </c>
      <c r="S238" s="352" t="s">
        <v>286</v>
      </c>
    </row>
    <row r="239" spans="1:19" s="298" customFormat="1">
      <c r="A239" s="301" t="s">
        <v>663</v>
      </c>
      <c r="B239" s="285" t="s">
        <v>641</v>
      </c>
      <c r="C239" s="342" t="s">
        <v>748</v>
      </c>
      <c r="D239" s="352" t="s">
        <v>286</v>
      </c>
      <c r="E239" s="352" t="s">
        <v>286</v>
      </c>
      <c r="F239" s="352" t="s">
        <v>286</v>
      </c>
      <c r="G239" s="352" t="s">
        <v>286</v>
      </c>
      <c r="H239" s="352" t="s">
        <v>286</v>
      </c>
      <c r="I239" s="352" t="s">
        <v>286</v>
      </c>
      <c r="J239" s="352" t="s">
        <v>286</v>
      </c>
      <c r="K239" s="352" t="s">
        <v>286</v>
      </c>
      <c r="L239" s="352" t="s">
        <v>286</v>
      </c>
      <c r="M239" s="352" t="s">
        <v>286</v>
      </c>
      <c r="N239" s="352" t="s">
        <v>286</v>
      </c>
      <c r="O239" s="352" t="s">
        <v>286</v>
      </c>
      <c r="P239" s="352" t="s">
        <v>286</v>
      </c>
      <c r="Q239" s="352" t="s">
        <v>286</v>
      </c>
      <c r="R239" s="352" t="s">
        <v>286</v>
      </c>
      <c r="S239" s="352" t="s">
        <v>286</v>
      </c>
    </row>
    <row r="240" spans="1:19" s="298" customFormat="1">
      <c r="A240" s="301" t="s">
        <v>664</v>
      </c>
      <c r="B240" s="285" t="s">
        <v>1066</v>
      </c>
      <c r="C240" s="342" t="s">
        <v>748</v>
      </c>
      <c r="D240" s="352" t="s">
        <v>286</v>
      </c>
      <c r="E240" s="352" t="s">
        <v>286</v>
      </c>
      <c r="F240" s="352" t="s">
        <v>286</v>
      </c>
      <c r="G240" s="352" t="s">
        <v>286</v>
      </c>
      <c r="H240" s="352" t="s">
        <v>286</v>
      </c>
      <c r="I240" s="352" t="s">
        <v>286</v>
      </c>
      <c r="J240" s="352" t="s">
        <v>286</v>
      </c>
      <c r="K240" s="352" t="s">
        <v>286</v>
      </c>
      <c r="L240" s="352" t="s">
        <v>286</v>
      </c>
      <c r="M240" s="352" t="s">
        <v>286</v>
      </c>
      <c r="N240" s="352" t="s">
        <v>286</v>
      </c>
      <c r="O240" s="352" t="s">
        <v>286</v>
      </c>
      <c r="P240" s="352" t="s">
        <v>286</v>
      </c>
      <c r="Q240" s="352" t="s">
        <v>286</v>
      </c>
      <c r="R240" s="352" t="s">
        <v>286</v>
      </c>
      <c r="S240" s="352" t="s">
        <v>286</v>
      </c>
    </row>
    <row r="241" spans="1:19" s="298" customFormat="1">
      <c r="A241" s="310" t="s">
        <v>557</v>
      </c>
      <c r="B241" s="311" t="s">
        <v>1029</v>
      </c>
      <c r="C241" s="343" t="s">
        <v>748</v>
      </c>
      <c r="D241" s="352" t="s">
        <v>286</v>
      </c>
      <c r="E241" s="352" t="s">
        <v>286</v>
      </c>
      <c r="F241" s="352" t="s">
        <v>286</v>
      </c>
      <c r="G241" s="352" t="s">
        <v>286</v>
      </c>
      <c r="H241" s="352" t="s">
        <v>286</v>
      </c>
      <c r="I241" s="352" t="s">
        <v>286</v>
      </c>
      <c r="J241" s="352" t="s">
        <v>286</v>
      </c>
      <c r="K241" s="352" t="s">
        <v>286</v>
      </c>
      <c r="L241" s="352" t="s">
        <v>286</v>
      </c>
      <c r="M241" s="352" t="s">
        <v>286</v>
      </c>
      <c r="N241" s="352" t="s">
        <v>286</v>
      </c>
      <c r="O241" s="352" t="s">
        <v>286</v>
      </c>
      <c r="P241" s="352" t="s">
        <v>286</v>
      </c>
      <c r="Q241" s="352" t="s">
        <v>286</v>
      </c>
      <c r="R241" s="352" t="s">
        <v>286</v>
      </c>
      <c r="S241" s="352" t="s">
        <v>286</v>
      </c>
    </row>
    <row r="242" spans="1:19" s="298" customFormat="1">
      <c r="A242" s="301" t="s">
        <v>558</v>
      </c>
      <c r="B242" s="285" t="s">
        <v>1158</v>
      </c>
      <c r="C242" s="342" t="s">
        <v>748</v>
      </c>
      <c r="D242" s="352" t="s">
        <v>286</v>
      </c>
      <c r="E242" s="352" t="s">
        <v>286</v>
      </c>
      <c r="F242" s="352" t="s">
        <v>286</v>
      </c>
      <c r="G242" s="352" t="s">
        <v>286</v>
      </c>
      <c r="H242" s="352" t="s">
        <v>286</v>
      </c>
      <c r="I242" s="352" t="s">
        <v>286</v>
      </c>
      <c r="J242" s="352" t="s">
        <v>286</v>
      </c>
      <c r="K242" s="352" t="s">
        <v>286</v>
      </c>
      <c r="L242" s="352" t="s">
        <v>286</v>
      </c>
      <c r="M242" s="352" t="s">
        <v>286</v>
      </c>
      <c r="N242" s="352" t="s">
        <v>286</v>
      </c>
      <c r="O242" s="352" t="s">
        <v>286</v>
      </c>
      <c r="P242" s="352" t="s">
        <v>286</v>
      </c>
      <c r="Q242" s="352" t="s">
        <v>286</v>
      </c>
      <c r="R242" s="352" t="s">
        <v>286</v>
      </c>
      <c r="S242" s="352" t="s">
        <v>286</v>
      </c>
    </row>
    <row r="243" spans="1:19" s="298" customFormat="1">
      <c r="A243" s="301" t="s">
        <v>1072</v>
      </c>
      <c r="B243" s="141" t="s">
        <v>1065</v>
      </c>
      <c r="C243" s="342" t="s">
        <v>748</v>
      </c>
      <c r="D243" s="352" t="s">
        <v>286</v>
      </c>
      <c r="E243" s="352" t="s">
        <v>286</v>
      </c>
      <c r="F243" s="352" t="s">
        <v>286</v>
      </c>
      <c r="G243" s="352" t="s">
        <v>286</v>
      </c>
      <c r="H243" s="352" t="s">
        <v>286</v>
      </c>
      <c r="I243" s="352" t="s">
        <v>286</v>
      </c>
      <c r="J243" s="352" t="s">
        <v>286</v>
      </c>
      <c r="K243" s="352" t="s">
        <v>286</v>
      </c>
      <c r="L243" s="352" t="s">
        <v>286</v>
      </c>
      <c r="M243" s="352" t="s">
        <v>286</v>
      </c>
      <c r="N243" s="352" t="s">
        <v>286</v>
      </c>
      <c r="O243" s="352" t="s">
        <v>286</v>
      </c>
      <c r="P243" s="352" t="s">
        <v>286</v>
      </c>
      <c r="Q243" s="352" t="s">
        <v>286</v>
      </c>
      <c r="R243" s="352" t="s">
        <v>286</v>
      </c>
      <c r="S243" s="352" t="s">
        <v>286</v>
      </c>
    </row>
    <row r="244" spans="1:19" s="298" customFormat="1">
      <c r="A244" s="301" t="s">
        <v>1073</v>
      </c>
      <c r="B244" s="141" t="s">
        <v>1071</v>
      </c>
      <c r="C244" s="342" t="s">
        <v>748</v>
      </c>
      <c r="D244" s="352" t="s">
        <v>286</v>
      </c>
      <c r="E244" s="352" t="s">
        <v>286</v>
      </c>
      <c r="F244" s="352" t="s">
        <v>286</v>
      </c>
      <c r="G244" s="352" t="s">
        <v>286</v>
      </c>
      <c r="H244" s="352" t="s">
        <v>286</v>
      </c>
      <c r="I244" s="352" t="s">
        <v>286</v>
      </c>
      <c r="J244" s="352" t="s">
        <v>286</v>
      </c>
      <c r="K244" s="352" t="s">
        <v>286</v>
      </c>
      <c r="L244" s="352" t="s">
        <v>286</v>
      </c>
      <c r="M244" s="352" t="s">
        <v>286</v>
      </c>
      <c r="N244" s="352" t="s">
        <v>286</v>
      </c>
      <c r="O244" s="352" t="s">
        <v>286</v>
      </c>
      <c r="P244" s="352" t="s">
        <v>286</v>
      </c>
      <c r="Q244" s="352" t="s">
        <v>286</v>
      </c>
      <c r="R244" s="352" t="s">
        <v>286</v>
      </c>
      <c r="S244" s="352" t="s">
        <v>286</v>
      </c>
    </row>
    <row r="245" spans="1:19" s="298" customFormat="1">
      <c r="A245" s="301" t="s">
        <v>1074</v>
      </c>
      <c r="B245" s="141" t="s">
        <v>61</v>
      </c>
      <c r="C245" s="342" t="s">
        <v>748</v>
      </c>
      <c r="D245" s="352" t="s">
        <v>286</v>
      </c>
      <c r="E245" s="352" t="s">
        <v>286</v>
      </c>
      <c r="F245" s="352" t="s">
        <v>286</v>
      </c>
      <c r="G245" s="352" t="s">
        <v>286</v>
      </c>
      <c r="H245" s="352" t="s">
        <v>286</v>
      </c>
      <c r="I245" s="352" t="s">
        <v>286</v>
      </c>
      <c r="J245" s="352" t="s">
        <v>286</v>
      </c>
      <c r="K245" s="352" t="s">
        <v>286</v>
      </c>
      <c r="L245" s="352" t="s">
        <v>286</v>
      </c>
      <c r="M245" s="352" t="s">
        <v>286</v>
      </c>
      <c r="N245" s="352" t="s">
        <v>286</v>
      </c>
      <c r="O245" s="352" t="s">
        <v>286</v>
      </c>
      <c r="P245" s="352" t="s">
        <v>286</v>
      </c>
      <c r="Q245" s="352" t="s">
        <v>286</v>
      </c>
      <c r="R245" s="352" t="s">
        <v>286</v>
      </c>
      <c r="S245" s="352" t="s">
        <v>286</v>
      </c>
    </row>
    <row r="246" spans="1:19" s="298" customFormat="1">
      <c r="A246" s="301" t="s">
        <v>559</v>
      </c>
      <c r="B246" s="285" t="s">
        <v>14</v>
      </c>
      <c r="C246" s="342" t="s">
        <v>748</v>
      </c>
      <c r="D246" s="352" t="s">
        <v>286</v>
      </c>
      <c r="E246" s="352" t="s">
        <v>286</v>
      </c>
      <c r="F246" s="352" t="s">
        <v>286</v>
      </c>
      <c r="G246" s="352" t="s">
        <v>286</v>
      </c>
      <c r="H246" s="352" t="s">
        <v>286</v>
      </c>
      <c r="I246" s="352" t="s">
        <v>286</v>
      </c>
      <c r="J246" s="352" t="s">
        <v>286</v>
      </c>
      <c r="K246" s="352" t="s">
        <v>286</v>
      </c>
      <c r="L246" s="352" t="s">
        <v>286</v>
      </c>
      <c r="M246" s="352" t="s">
        <v>286</v>
      </c>
      <c r="N246" s="352" t="s">
        <v>286</v>
      </c>
      <c r="O246" s="352" t="s">
        <v>286</v>
      </c>
      <c r="P246" s="352" t="s">
        <v>286</v>
      </c>
      <c r="Q246" s="352" t="s">
        <v>286</v>
      </c>
      <c r="R246" s="352" t="s">
        <v>286</v>
      </c>
      <c r="S246" s="352" t="s">
        <v>286</v>
      </c>
    </row>
    <row r="247" spans="1:19" s="298" customFormat="1">
      <c r="A247" s="301" t="s">
        <v>1106</v>
      </c>
      <c r="B247" s="285" t="s">
        <v>1067</v>
      </c>
      <c r="C247" s="342" t="s">
        <v>748</v>
      </c>
      <c r="D247" s="352" t="s">
        <v>286</v>
      </c>
      <c r="E247" s="352" t="s">
        <v>286</v>
      </c>
      <c r="F247" s="352" t="s">
        <v>286</v>
      </c>
      <c r="G247" s="352" t="s">
        <v>286</v>
      </c>
      <c r="H247" s="352" t="s">
        <v>286</v>
      </c>
      <c r="I247" s="352" t="s">
        <v>286</v>
      </c>
      <c r="J247" s="352" t="s">
        <v>286</v>
      </c>
      <c r="K247" s="352" t="s">
        <v>286</v>
      </c>
      <c r="L247" s="352" t="s">
        <v>286</v>
      </c>
      <c r="M247" s="352" t="s">
        <v>286</v>
      </c>
      <c r="N247" s="352" t="s">
        <v>286</v>
      </c>
      <c r="O247" s="352" t="s">
        <v>286</v>
      </c>
      <c r="P247" s="352" t="s">
        <v>286</v>
      </c>
      <c r="Q247" s="352" t="s">
        <v>286</v>
      </c>
      <c r="R247" s="352" t="s">
        <v>286</v>
      </c>
      <c r="S247" s="352" t="s">
        <v>286</v>
      </c>
    </row>
    <row r="248" spans="1:19" s="298" customFormat="1" ht="31.5">
      <c r="A248" s="310" t="s">
        <v>560</v>
      </c>
      <c r="B248" s="311" t="s">
        <v>1156</v>
      </c>
      <c r="C248" s="343" t="s">
        <v>748</v>
      </c>
      <c r="D248" s="344">
        <f>D173-D191</f>
        <v>-299.61314652126185</v>
      </c>
      <c r="E248" s="344">
        <f t="shared" ref="E248" si="108">E173-E191</f>
        <v>-420.99646189958537</v>
      </c>
      <c r="F248" s="344">
        <f>F173-F191</f>
        <v>-537.73278215892992</v>
      </c>
      <c r="G248" s="344">
        <f t="shared" ref="G248" si="109">G173-G191</f>
        <v>-549.38362160374993</v>
      </c>
      <c r="H248" s="344">
        <f t="shared" ref="H248:S248" si="110">H173-H191</f>
        <v>68.743999999999915</v>
      </c>
      <c r="I248" s="344">
        <v>0</v>
      </c>
      <c r="J248" s="344">
        <f t="shared" si="110"/>
        <v>71.493765059592988</v>
      </c>
      <c r="K248" s="344">
        <v>0</v>
      </c>
      <c r="L248" s="344">
        <f t="shared" si="110"/>
        <v>74.353515609356805</v>
      </c>
      <c r="M248" s="344">
        <v>0</v>
      </c>
      <c r="N248" s="344">
        <f t="shared" si="110"/>
        <v>77.327656179554197</v>
      </c>
      <c r="O248" s="344">
        <v>0</v>
      </c>
      <c r="P248" s="344">
        <f t="shared" si="110"/>
        <v>80.420762370955345</v>
      </c>
      <c r="Q248" s="344">
        <v>0</v>
      </c>
      <c r="R248" s="344">
        <f t="shared" si="110"/>
        <v>372.33969921945936</v>
      </c>
      <c r="S248" s="344">
        <f t="shared" si="110"/>
        <v>1118.3340941598626</v>
      </c>
    </row>
    <row r="249" spans="1:19" s="298" customFormat="1" ht="31.5">
      <c r="A249" s="310" t="s">
        <v>561</v>
      </c>
      <c r="B249" s="311" t="s">
        <v>1147</v>
      </c>
      <c r="C249" s="343" t="s">
        <v>748</v>
      </c>
      <c r="D249" s="344">
        <f>D216</f>
        <v>70.317599999999999</v>
      </c>
      <c r="E249" s="344">
        <f t="shared" ref="E249:S249" si="111">E216</f>
        <v>139.24799999999999</v>
      </c>
      <c r="F249" s="344">
        <f t="shared" si="111"/>
        <v>521.43839999999989</v>
      </c>
      <c r="G249" s="344">
        <f t="shared" ref="G249" si="112">G216</f>
        <v>246.95999999999998</v>
      </c>
      <c r="H249" s="344">
        <f t="shared" si="111"/>
        <v>82.822999999999993</v>
      </c>
      <c r="I249" s="344">
        <f t="shared" si="111"/>
        <v>110.10899999999999</v>
      </c>
      <c r="J249" s="337">
        <f t="shared" si="111"/>
        <v>82.946999999999989</v>
      </c>
      <c r="K249" s="337">
        <f t="shared" si="111"/>
        <v>194.00400000000002</v>
      </c>
      <c r="L249" s="337">
        <f t="shared" si="111"/>
        <v>116.47499999999999</v>
      </c>
      <c r="M249" s="337">
        <f t="shared" si="111"/>
        <v>114.81399999999999</v>
      </c>
      <c r="N249" s="337">
        <f t="shared" si="111"/>
        <v>71.843999999999994</v>
      </c>
      <c r="O249" s="337">
        <f t="shared" si="111"/>
        <v>120.05500000000001</v>
      </c>
      <c r="P249" s="337">
        <f t="shared" si="111"/>
        <v>73.135999999999996</v>
      </c>
      <c r="Q249" s="337">
        <f t="shared" si="111"/>
        <v>114.06299999999999</v>
      </c>
      <c r="R249" s="337">
        <f t="shared" si="111"/>
        <v>427.22500000000002</v>
      </c>
      <c r="S249" s="337">
        <f t="shared" si="111"/>
        <v>653.04499999999996</v>
      </c>
    </row>
    <row r="250" spans="1:19" s="298" customFormat="1">
      <c r="A250" s="301" t="s">
        <v>666</v>
      </c>
      <c r="B250" s="285" t="s">
        <v>1068</v>
      </c>
      <c r="C250" s="342" t="s">
        <v>748</v>
      </c>
      <c r="D250" s="352" t="s">
        <v>286</v>
      </c>
      <c r="E250" s="352" t="s">
        <v>286</v>
      </c>
      <c r="F250" s="352" t="s">
        <v>286</v>
      </c>
      <c r="G250" s="352" t="s">
        <v>286</v>
      </c>
      <c r="H250" s="352" t="s">
        <v>286</v>
      </c>
      <c r="I250" s="352" t="s">
        <v>286</v>
      </c>
      <c r="J250" s="352" t="s">
        <v>286</v>
      </c>
      <c r="K250" s="352" t="s">
        <v>286</v>
      </c>
      <c r="L250" s="352" t="s">
        <v>286</v>
      </c>
      <c r="M250" s="352" t="s">
        <v>286</v>
      </c>
      <c r="N250" s="352" t="s">
        <v>286</v>
      </c>
      <c r="O250" s="352" t="s">
        <v>286</v>
      </c>
      <c r="P250" s="352" t="s">
        <v>286</v>
      </c>
      <c r="Q250" s="352" t="s">
        <v>286</v>
      </c>
      <c r="R250" s="352" t="s">
        <v>286</v>
      </c>
      <c r="S250" s="352" t="s">
        <v>286</v>
      </c>
    </row>
    <row r="251" spans="1:19" s="298" customFormat="1">
      <c r="A251" s="301" t="s">
        <v>667</v>
      </c>
      <c r="B251" s="285" t="s">
        <v>49</v>
      </c>
      <c r="C251" s="342" t="s">
        <v>748</v>
      </c>
      <c r="D251" s="352" t="s">
        <v>286</v>
      </c>
      <c r="E251" s="352" t="s">
        <v>286</v>
      </c>
      <c r="F251" s="352" t="s">
        <v>286</v>
      </c>
      <c r="G251" s="352" t="s">
        <v>286</v>
      </c>
      <c r="H251" s="352" t="s">
        <v>286</v>
      </c>
      <c r="I251" s="352" t="s">
        <v>286</v>
      </c>
      <c r="J251" s="352" t="s">
        <v>286</v>
      </c>
      <c r="K251" s="352" t="s">
        <v>286</v>
      </c>
      <c r="L251" s="352" t="s">
        <v>286</v>
      </c>
      <c r="M251" s="352" t="s">
        <v>286</v>
      </c>
      <c r="N251" s="352" t="s">
        <v>286</v>
      </c>
      <c r="O251" s="352" t="s">
        <v>286</v>
      </c>
      <c r="P251" s="352" t="s">
        <v>286</v>
      </c>
      <c r="Q251" s="352" t="s">
        <v>286</v>
      </c>
      <c r="R251" s="352" t="s">
        <v>286</v>
      </c>
      <c r="S251" s="352" t="s">
        <v>286</v>
      </c>
    </row>
    <row r="252" spans="1:19" s="298" customFormat="1" ht="31.5">
      <c r="A252" s="310" t="s">
        <v>562</v>
      </c>
      <c r="B252" s="311" t="s">
        <v>1148</v>
      </c>
      <c r="C252" s="343" t="s">
        <v>748</v>
      </c>
      <c r="D252" s="337" t="str">
        <f>D228</f>
        <v>-</v>
      </c>
      <c r="E252" s="337" t="str">
        <f t="shared" ref="E252:S252" si="113">E228</f>
        <v>-</v>
      </c>
      <c r="F252" s="337" t="str">
        <f t="shared" si="113"/>
        <v>-</v>
      </c>
      <c r="G252" s="337" t="str">
        <f t="shared" ref="G252" si="114">G228</f>
        <v>-</v>
      </c>
      <c r="H252" s="337" t="str">
        <f t="shared" si="113"/>
        <v>-</v>
      </c>
      <c r="I252" s="337" t="str">
        <f t="shared" si="113"/>
        <v>-</v>
      </c>
      <c r="J252" s="337" t="str">
        <f t="shared" si="113"/>
        <v>-</v>
      </c>
      <c r="K252" s="337" t="str">
        <f t="shared" si="113"/>
        <v>-</v>
      </c>
      <c r="L252" s="337" t="str">
        <f t="shared" si="113"/>
        <v>-</v>
      </c>
      <c r="M252" s="337" t="str">
        <f t="shared" si="113"/>
        <v>-</v>
      </c>
      <c r="N252" s="337" t="str">
        <f t="shared" si="113"/>
        <v>-</v>
      </c>
      <c r="O252" s="337" t="str">
        <f t="shared" si="113"/>
        <v>-</v>
      </c>
      <c r="P252" s="337" t="str">
        <f t="shared" si="113"/>
        <v>-</v>
      </c>
      <c r="Q252" s="337" t="str">
        <f t="shared" si="113"/>
        <v>-</v>
      </c>
      <c r="R252" s="337" t="str">
        <f t="shared" si="113"/>
        <v>-</v>
      </c>
      <c r="S252" s="337" t="str">
        <f t="shared" si="113"/>
        <v>-</v>
      </c>
    </row>
    <row r="253" spans="1:19" s="298" customFormat="1">
      <c r="A253" s="301" t="s">
        <v>826</v>
      </c>
      <c r="B253" s="285" t="s">
        <v>862</v>
      </c>
      <c r="C253" s="342" t="s">
        <v>748</v>
      </c>
      <c r="D253" s="352" t="s">
        <v>286</v>
      </c>
      <c r="E253" s="352" t="s">
        <v>286</v>
      </c>
      <c r="F253" s="352" t="s">
        <v>286</v>
      </c>
      <c r="G253" s="352" t="s">
        <v>286</v>
      </c>
      <c r="H253" s="352" t="s">
        <v>286</v>
      </c>
      <c r="I253" s="352" t="s">
        <v>286</v>
      </c>
      <c r="J253" s="352" t="s">
        <v>286</v>
      </c>
      <c r="K253" s="352" t="s">
        <v>286</v>
      </c>
      <c r="L253" s="352" t="s">
        <v>286</v>
      </c>
      <c r="M253" s="352" t="s">
        <v>286</v>
      </c>
      <c r="N253" s="352" t="s">
        <v>286</v>
      </c>
      <c r="O253" s="352" t="s">
        <v>286</v>
      </c>
      <c r="P253" s="352" t="s">
        <v>286</v>
      </c>
      <c r="Q253" s="352" t="s">
        <v>286</v>
      </c>
      <c r="R253" s="352" t="s">
        <v>286</v>
      </c>
      <c r="S253" s="352" t="s">
        <v>286</v>
      </c>
    </row>
    <row r="254" spans="1:19" s="298" customFormat="1">
      <c r="A254" s="301" t="s">
        <v>827</v>
      </c>
      <c r="B254" s="285" t="s">
        <v>825</v>
      </c>
      <c r="C254" s="342" t="s">
        <v>748</v>
      </c>
      <c r="D254" s="352" t="s">
        <v>286</v>
      </c>
      <c r="E254" s="352" t="s">
        <v>286</v>
      </c>
      <c r="F254" s="352" t="s">
        <v>286</v>
      </c>
      <c r="G254" s="352" t="s">
        <v>286</v>
      </c>
      <c r="H254" s="352" t="s">
        <v>286</v>
      </c>
      <c r="I254" s="352" t="s">
        <v>286</v>
      </c>
      <c r="J254" s="352" t="s">
        <v>286</v>
      </c>
      <c r="K254" s="352" t="s">
        <v>286</v>
      </c>
      <c r="L254" s="352" t="s">
        <v>286</v>
      </c>
      <c r="M254" s="352" t="s">
        <v>286</v>
      </c>
      <c r="N254" s="352" t="s">
        <v>286</v>
      </c>
      <c r="O254" s="352" t="s">
        <v>286</v>
      </c>
      <c r="P254" s="352" t="s">
        <v>286</v>
      </c>
      <c r="Q254" s="352" t="s">
        <v>286</v>
      </c>
      <c r="R254" s="352" t="s">
        <v>286</v>
      </c>
      <c r="S254" s="352" t="s">
        <v>286</v>
      </c>
    </row>
    <row r="255" spans="1:19" s="298" customFormat="1">
      <c r="A255" s="301" t="s">
        <v>563</v>
      </c>
      <c r="B255" s="311" t="s">
        <v>67</v>
      </c>
      <c r="C255" s="343" t="s">
        <v>748</v>
      </c>
      <c r="D255" s="352" t="s">
        <v>286</v>
      </c>
      <c r="E255" s="352" t="s">
        <v>286</v>
      </c>
      <c r="F255" s="352" t="s">
        <v>286</v>
      </c>
      <c r="G255" s="352" t="s">
        <v>286</v>
      </c>
      <c r="H255" s="352" t="s">
        <v>286</v>
      </c>
      <c r="I255" s="352" t="s">
        <v>286</v>
      </c>
      <c r="J255" s="352" t="s">
        <v>286</v>
      </c>
      <c r="K255" s="352" t="s">
        <v>286</v>
      </c>
      <c r="L255" s="352" t="s">
        <v>286</v>
      </c>
      <c r="M255" s="352" t="s">
        <v>286</v>
      </c>
      <c r="N255" s="352" t="s">
        <v>286</v>
      </c>
      <c r="O255" s="352" t="s">
        <v>286</v>
      </c>
      <c r="P255" s="352" t="s">
        <v>286</v>
      </c>
      <c r="Q255" s="352" t="s">
        <v>286</v>
      </c>
      <c r="R255" s="352" t="s">
        <v>286</v>
      </c>
      <c r="S255" s="352" t="s">
        <v>286</v>
      </c>
    </row>
    <row r="256" spans="1:19" s="298" customFormat="1" ht="31.5">
      <c r="A256" s="301" t="s">
        <v>564</v>
      </c>
      <c r="B256" s="311" t="s">
        <v>1149</v>
      </c>
      <c r="C256" s="343" t="s">
        <v>748</v>
      </c>
      <c r="D256" s="344">
        <f>D248+D249</f>
        <v>-229.29554652126185</v>
      </c>
      <c r="E256" s="344">
        <f t="shared" ref="E256:S256" si="115">E248+E249</f>
        <v>-281.74846189958538</v>
      </c>
      <c r="F256" s="344">
        <f t="shared" si="115"/>
        <v>-16.294382158930034</v>
      </c>
      <c r="G256" s="344">
        <f t="shared" ref="G256" si="116">G248+G249</f>
        <v>-302.42362160374995</v>
      </c>
      <c r="H256" s="344">
        <f t="shared" si="115"/>
        <v>151.56699999999989</v>
      </c>
      <c r="I256" s="344">
        <f t="shared" si="115"/>
        <v>110.10899999999999</v>
      </c>
      <c r="J256" s="344">
        <f t="shared" si="115"/>
        <v>154.44076505959299</v>
      </c>
      <c r="K256" s="344">
        <f t="shared" si="115"/>
        <v>194.00400000000002</v>
      </c>
      <c r="L256" s="344">
        <f t="shared" si="115"/>
        <v>190.8285156093568</v>
      </c>
      <c r="M256" s="344">
        <f t="shared" si="115"/>
        <v>114.81399999999999</v>
      </c>
      <c r="N256" s="344">
        <f t="shared" si="115"/>
        <v>149.17165617955419</v>
      </c>
      <c r="O256" s="344">
        <f t="shared" si="115"/>
        <v>120.05500000000001</v>
      </c>
      <c r="P256" s="344">
        <f t="shared" si="115"/>
        <v>153.55676237095534</v>
      </c>
      <c r="Q256" s="344">
        <f t="shared" si="115"/>
        <v>114.06299999999999</v>
      </c>
      <c r="R256" s="344">
        <f t="shared" si="115"/>
        <v>799.56469921945938</v>
      </c>
      <c r="S256" s="344">
        <f t="shared" si="115"/>
        <v>1771.3790941598627</v>
      </c>
    </row>
    <row r="257" spans="1:19" s="298" customFormat="1">
      <c r="A257" s="301" t="s">
        <v>565</v>
      </c>
      <c r="B257" s="311" t="s">
        <v>6</v>
      </c>
      <c r="C257" s="343" t="s">
        <v>748</v>
      </c>
      <c r="D257" s="352" t="s">
        <v>286</v>
      </c>
      <c r="E257" s="352" t="s">
        <v>286</v>
      </c>
      <c r="F257" s="352" t="s">
        <v>286</v>
      </c>
      <c r="G257" s="352" t="s">
        <v>286</v>
      </c>
      <c r="H257" s="352" t="s">
        <v>286</v>
      </c>
      <c r="I257" s="352" t="s">
        <v>286</v>
      </c>
      <c r="J257" s="352" t="s">
        <v>286</v>
      </c>
      <c r="K257" s="352" t="s">
        <v>286</v>
      </c>
      <c r="L257" s="352" t="s">
        <v>286</v>
      </c>
      <c r="M257" s="352" t="s">
        <v>286</v>
      </c>
      <c r="N257" s="352" t="s">
        <v>286</v>
      </c>
      <c r="O257" s="352" t="s">
        <v>286</v>
      </c>
      <c r="P257" s="352" t="s">
        <v>286</v>
      </c>
      <c r="Q257" s="352" t="s">
        <v>286</v>
      </c>
      <c r="R257" s="352" t="s">
        <v>286</v>
      </c>
      <c r="S257" s="352" t="s">
        <v>286</v>
      </c>
    </row>
    <row r="258" spans="1:19" s="298" customFormat="1">
      <c r="A258" s="301" t="s">
        <v>566</v>
      </c>
      <c r="B258" s="311" t="s">
        <v>7</v>
      </c>
      <c r="C258" s="343" t="s">
        <v>748</v>
      </c>
      <c r="D258" s="352" t="s">
        <v>286</v>
      </c>
      <c r="E258" s="352" t="s">
        <v>286</v>
      </c>
      <c r="F258" s="352" t="s">
        <v>286</v>
      </c>
      <c r="G258" s="352" t="s">
        <v>286</v>
      </c>
      <c r="H258" s="352" t="s">
        <v>286</v>
      </c>
      <c r="I258" s="352" t="s">
        <v>286</v>
      </c>
      <c r="J258" s="352" t="s">
        <v>286</v>
      </c>
      <c r="K258" s="352" t="s">
        <v>286</v>
      </c>
      <c r="L258" s="352" t="s">
        <v>286</v>
      </c>
      <c r="M258" s="352" t="s">
        <v>286</v>
      </c>
      <c r="N258" s="352" t="s">
        <v>286</v>
      </c>
      <c r="O258" s="352" t="s">
        <v>286</v>
      </c>
      <c r="P258" s="352" t="s">
        <v>286</v>
      </c>
      <c r="Q258" s="352" t="s">
        <v>286</v>
      </c>
      <c r="R258" s="352" t="s">
        <v>286</v>
      </c>
      <c r="S258" s="352" t="s">
        <v>286</v>
      </c>
    </row>
    <row r="259" spans="1:19" s="298" customFormat="1">
      <c r="A259" s="301" t="s">
        <v>568</v>
      </c>
      <c r="B259" s="311" t="s">
        <v>863</v>
      </c>
      <c r="C259" s="343" t="s">
        <v>286</v>
      </c>
      <c r="D259" s="312" t="s">
        <v>590</v>
      </c>
      <c r="E259" s="312" t="s">
        <v>590</v>
      </c>
      <c r="F259" s="312" t="s">
        <v>590</v>
      </c>
      <c r="G259" s="312" t="s">
        <v>590</v>
      </c>
      <c r="H259" s="336" t="s">
        <v>590</v>
      </c>
      <c r="I259" s="336" t="s">
        <v>590</v>
      </c>
      <c r="J259" s="336" t="s">
        <v>590</v>
      </c>
      <c r="K259" s="336" t="s">
        <v>590</v>
      </c>
      <c r="L259" s="336" t="s">
        <v>590</v>
      </c>
      <c r="M259" s="336" t="s">
        <v>590</v>
      </c>
      <c r="N259" s="336" t="s">
        <v>590</v>
      </c>
      <c r="O259" s="336" t="s">
        <v>590</v>
      </c>
      <c r="P259" s="336" t="s">
        <v>590</v>
      </c>
      <c r="Q259" s="336" t="s">
        <v>590</v>
      </c>
      <c r="R259" s="336" t="s">
        <v>590</v>
      </c>
      <c r="S259" s="336" t="s">
        <v>590</v>
      </c>
    </row>
    <row r="260" spans="1:19" s="298" customFormat="1">
      <c r="A260" s="301" t="s">
        <v>569</v>
      </c>
      <c r="B260" s="285" t="s">
        <v>1030</v>
      </c>
      <c r="C260" s="342" t="s">
        <v>748</v>
      </c>
      <c r="D260" s="352" t="s">
        <v>286</v>
      </c>
      <c r="E260" s="352" t="s">
        <v>286</v>
      </c>
      <c r="F260" s="352" t="s">
        <v>286</v>
      </c>
      <c r="G260" s="352" t="s">
        <v>286</v>
      </c>
      <c r="H260" s="352" t="s">
        <v>286</v>
      </c>
      <c r="I260" s="352" t="s">
        <v>286</v>
      </c>
      <c r="J260" s="352" t="s">
        <v>286</v>
      </c>
      <c r="K260" s="352" t="s">
        <v>286</v>
      </c>
      <c r="L260" s="352" t="s">
        <v>286</v>
      </c>
      <c r="M260" s="352" t="s">
        <v>286</v>
      </c>
      <c r="N260" s="352" t="s">
        <v>286</v>
      </c>
      <c r="O260" s="352" t="s">
        <v>286</v>
      </c>
      <c r="P260" s="352" t="s">
        <v>286</v>
      </c>
      <c r="Q260" s="352" t="s">
        <v>286</v>
      </c>
      <c r="R260" s="352" t="s">
        <v>286</v>
      </c>
      <c r="S260" s="352" t="s">
        <v>286</v>
      </c>
    </row>
    <row r="261" spans="1:19" s="298" customFormat="1" ht="31.5">
      <c r="A261" s="301" t="s">
        <v>668</v>
      </c>
      <c r="B261" s="141" t="s">
        <v>1031</v>
      </c>
      <c r="C261" s="342" t="s">
        <v>748</v>
      </c>
      <c r="D261" s="352" t="s">
        <v>286</v>
      </c>
      <c r="E261" s="352" t="s">
        <v>286</v>
      </c>
      <c r="F261" s="352" t="s">
        <v>286</v>
      </c>
      <c r="G261" s="352" t="s">
        <v>286</v>
      </c>
      <c r="H261" s="352" t="s">
        <v>286</v>
      </c>
      <c r="I261" s="352" t="s">
        <v>286</v>
      </c>
      <c r="J261" s="352" t="s">
        <v>286</v>
      </c>
      <c r="K261" s="352" t="s">
        <v>286</v>
      </c>
      <c r="L261" s="352" t="s">
        <v>286</v>
      </c>
      <c r="M261" s="352" t="s">
        <v>286</v>
      </c>
      <c r="N261" s="352" t="s">
        <v>286</v>
      </c>
      <c r="O261" s="352" t="s">
        <v>286</v>
      </c>
      <c r="P261" s="352" t="s">
        <v>286</v>
      </c>
      <c r="Q261" s="352" t="s">
        <v>286</v>
      </c>
      <c r="R261" s="352" t="s">
        <v>286</v>
      </c>
      <c r="S261" s="352" t="s">
        <v>286</v>
      </c>
    </row>
    <row r="262" spans="1:19" s="298" customFormat="1">
      <c r="A262" s="301" t="s">
        <v>669</v>
      </c>
      <c r="B262" s="286" t="s">
        <v>62</v>
      </c>
      <c r="C262" s="300" t="s">
        <v>748</v>
      </c>
      <c r="D262" s="324" t="s">
        <v>286</v>
      </c>
      <c r="E262" s="324" t="s">
        <v>286</v>
      </c>
      <c r="F262" s="324" t="s">
        <v>286</v>
      </c>
      <c r="G262" s="352" t="s">
        <v>286</v>
      </c>
      <c r="H262" s="324" t="s">
        <v>286</v>
      </c>
      <c r="I262" s="324" t="s">
        <v>286</v>
      </c>
      <c r="J262" s="324" t="s">
        <v>286</v>
      </c>
      <c r="K262" s="324" t="s">
        <v>286</v>
      </c>
      <c r="L262" s="324" t="s">
        <v>286</v>
      </c>
      <c r="M262" s="324" t="s">
        <v>286</v>
      </c>
      <c r="N262" s="324" t="s">
        <v>286</v>
      </c>
      <c r="O262" s="324" t="s">
        <v>286</v>
      </c>
      <c r="P262" s="324" t="s">
        <v>286</v>
      </c>
      <c r="Q262" s="324" t="s">
        <v>286</v>
      </c>
      <c r="R262" s="324" t="s">
        <v>286</v>
      </c>
      <c r="S262" s="324" t="s">
        <v>286</v>
      </c>
    </row>
    <row r="263" spans="1:19" s="298" customFormat="1" ht="31.5">
      <c r="A263" s="301" t="s">
        <v>890</v>
      </c>
      <c r="B263" s="286" t="s">
        <v>897</v>
      </c>
      <c r="C263" s="300" t="s">
        <v>748</v>
      </c>
      <c r="D263" s="324" t="s">
        <v>286</v>
      </c>
      <c r="E263" s="324" t="s">
        <v>286</v>
      </c>
      <c r="F263" s="324" t="s">
        <v>286</v>
      </c>
      <c r="G263" s="352" t="s">
        <v>286</v>
      </c>
      <c r="H263" s="324" t="s">
        <v>286</v>
      </c>
      <c r="I263" s="324" t="s">
        <v>286</v>
      </c>
      <c r="J263" s="324" t="s">
        <v>286</v>
      </c>
      <c r="K263" s="324" t="s">
        <v>286</v>
      </c>
      <c r="L263" s="324" t="s">
        <v>286</v>
      </c>
      <c r="M263" s="324" t="s">
        <v>286</v>
      </c>
      <c r="N263" s="324" t="s">
        <v>286</v>
      </c>
      <c r="O263" s="324" t="s">
        <v>286</v>
      </c>
      <c r="P263" s="324" t="s">
        <v>286</v>
      </c>
      <c r="Q263" s="324" t="s">
        <v>286</v>
      </c>
      <c r="R263" s="324" t="s">
        <v>286</v>
      </c>
      <c r="S263" s="324" t="s">
        <v>286</v>
      </c>
    </row>
    <row r="264" spans="1:19" s="298" customFormat="1">
      <c r="A264" s="301" t="s">
        <v>891</v>
      </c>
      <c r="B264" s="287" t="s">
        <v>62</v>
      </c>
      <c r="C264" s="300" t="s">
        <v>748</v>
      </c>
      <c r="D264" s="324" t="s">
        <v>286</v>
      </c>
      <c r="E264" s="324" t="s">
        <v>286</v>
      </c>
      <c r="F264" s="324" t="s">
        <v>286</v>
      </c>
      <c r="G264" s="352" t="s">
        <v>286</v>
      </c>
      <c r="H264" s="324" t="s">
        <v>286</v>
      </c>
      <c r="I264" s="324" t="s">
        <v>286</v>
      </c>
      <c r="J264" s="324" t="s">
        <v>286</v>
      </c>
      <c r="K264" s="324" t="s">
        <v>286</v>
      </c>
      <c r="L264" s="324" t="s">
        <v>286</v>
      </c>
      <c r="M264" s="324" t="s">
        <v>286</v>
      </c>
      <c r="N264" s="324" t="s">
        <v>286</v>
      </c>
      <c r="O264" s="324" t="s">
        <v>286</v>
      </c>
      <c r="P264" s="324" t="s">
        <v>286</v>
      </c>
      <c r="Q264" s="324" t="s">
        <v>286</v>
      </c>
      <c r="R264" s="324" t="s">
        <v>286</v>
      </c>
      <c r="S264" s="324" t="s">
        <v>286</v>
      </c>
    </row>
    <row r="265" spans="1:19" s="298" customFormat="1" ht="31.5">
      <c r="A265" s="301" t="s">
        <v>892</v>
      </c>
      <c r="B265" s="286" t="s">
        <v>898</v>
      </c>
      <c r="C265" s="300" t="s">
        <v>748</v>
      </c>
      <c r="D265" s="324" t="s">
        <v>286</v>
      </c>
      <c r="E265" s="324" t="s">
        <v>286</v>
      </c>
      <c r="F265" s="324" t="s">
        <v>286</v>
      </c>
      <c r="G265" s="352" t="s">
        <v>286</v>
      </c>
      <c r="H265" s="324" t="s">
        <v>286</v>
      </c>
      <c r="I265" s="324" t="s">
        <v>286</v>
      </c>
      <c r="J265" s="324" t="s">
        <v>286</v>
      </c>
      <c r="K265" s="324" t="s">
        <v>286</v>
      </c>
      <c r="L265" s="324" t="s">
        <v>286</v>
      </c>
      <c r="M265" s="324" t="s">
        <v>286</v>
      </c>
      <c r="N265" s="324" t="s">
        <v>286</v>
      </c>
      <c r="O265" s="324" t="s">
        <v>286</v>
      </c>
      <c r="P265" s="324" t="s">
        <v>286</v>
      </c>
      <c r="Q265" s="324" t="s">
        <v>286</v>
      </c>
      <c r="R265" s="324" t="s">
        <v>286</v>
      </c>
      <c r="S265" s="324" t="s">
        <v>286</v>
      </c>
    </row>
    <row r="266" spans="1:19" s="298" customFormat="1">
      <c r="A266" s="301" t="s">
        <v>893</v>
      </c>
      <c r="B266" s="287" t="s">
        <v>62</v>
      </c>
      <c r="C266" s="300" t="s">
        <v>748</v>
      </c>
      <c r="D266" s="324" t="s">
        <v>286</v>
      </c>
      <c r="E266" s="324" t="s">
        <v>286</v>
      </c>
      <c r="F266" s="324" t="s">
        <v>286</v>
      </c>
      <c r="G266" s="352" t="s">
        <v>286</v>
      </c>
      <c r="H266" s="324" t="s">
        <v>286</v>
      </c>
      <c r="I266" s="324" t="s">
        <v>286</v>
      </c>
      <c r="J266" s="324" t="s">
        <v>286</v>
      </c>
      <c r="K266" s="324" t="s">
        <v>286</v>
      </c>
      <c r="L266" s="324" t="s">
        <v>286</v>
      </c>
      <c r="M266" s="324" t="s">
        <v>286</v>
      </c>
      <c r="N266" s="324" t="s">
        <v>286</v>
      </c>
      <c r="O266" s="324" t="s">
        <v>286</v>
      </c>
      <c r="P266" s="324" t="s">
        <v>286</v>
      </c>
      <c r="Q266" s="324" t="s">
        <v>286</v>
      </c>
      <c r="R266" s="324" t="s">
        <v>286</v>
      </c>
      <c r="S266" s="324" t="s">
        <v>286</v>
      </c>
    </row>
    <row r="267" spans="1:19" s="298" customFormat="1" ht="31.5">
      <c r="A267" s="301" t="s">
        <v>991</v>
      </c>
      <c r="B267" s="286" t="s">
        <v>883</v>
      </c>
      <c r="C267" s="300" t="s">
        <v>748</v>
      </c>
      <c r="D267" s="324" t="s">
        <v>286</v>
      </c>
      <c r="E267" s="324" t="s">
        <v>286</v>
      </c>
      <c r="F267" s="324" t="s">
        <v>286</v>
      </c>
      <c r="G267" s="352" t="s">
        <v>286</v>
      </c>
      <c r="H267" s="324" t="s">
        <v>286</v>
      </c>
      <c r="I267" s="324" t="s">
        <v>286</v>
      </c>
      <c r="J267" s="324" t="s">
        <v>286</v>
      </c>
      <c r="K267" s="324" t="s">
        <v>286</v>
      </c>
      <c r="L267" s="324" t="s">
        <v>286</v>
      </c>
      <c r="M267" s="324" t="s">
        <v>286</v>
      </c>
      <c r="N267" s="324" t="s">
        <v>286</v>
      </c>
      <c r="O267" s="324" t="s">
        <v>286</v>
      </c>
      <c r="P267" s="324" t="s">
        <v>286</v>
      </c>
      <c r="Q267" s="324" t="s">
        <v>286</v>
      </c>
      <c r="R267" s="324" t="s">
        <v>286</v>
      </c>
      <c r="S267" s="324" t="s">
        <v>286</v>
      </c>
    </row>
    <row r="268" spans="1:19" s="298" customFormat="1">
      <c r="A268" s="301" t="s">
        <v>992</v>
      </c>
      <c r="B268" s="287" t="s">
        <v>62</v>
      </c>
      <c r="C268" s="300" t="s">
        <v>748</v>
      </c>
      <c r="D268" s="324" t="s">
        <v>286</v>
      </c>
      <c r="E268" s="324" t="s">
        <v>286</v>
      </c>
      <c r="F268" s="324" t="s">
        <v>286</v>
      </c>
      <c r="G268" s="352" t="s">
        <v>286</v>
      </c>
      <c r="H268" s="324" t="s">
        <v>286</v>
      </c>
      <c r="I268" s="324" t="s">
        <v>286</v>
      </c>
      <c r="J268" s="324" t="s">
        <v>286</v>
      </c>
      <c r="K268" s="324" t="s">
        <v>286</v>
      </c>
      <c r="L268" s="324" t="s">
        <v>286</v>
      </c>
      <c r="M268" s="324" t="s">
        <v>286</v>
      </c>
      <c r="N268" s="324" t="s">
        <v>286</v>
      </c>
      <c r="O268" s="324" t="s">
        <v>286</v>
      </c>
      <c r="P268" s="324" t="s">
        <v>286</v>
      </c>
      <c r="Q268" s="324" t="s">
        <v>286</v>
      </c>
      <c r="R268" s="324" t="s">
        <v>286</v>
      </c>
      <c r="S268" s="324" t="s">
        <v>286</v>
      </c>
    </row>
    <row r="269" spans="1:19" s="298" customFormat="1">
      <c r="A269" s="301" t="s">
        <v>670</v>
      </c>
      <c r="B269" s="141" t="s">
        <v>1055</v>
      </c>
      <c r="C269" s="300" t="s">
        <v>748</v>
      </c>
      <c r="D269" s="324" t="s">
        <v>286</v>
      </c>
      <c r="E269" s="324" t="s">
        <v>286</v>
      </c>
      <c r="F269" s="324" t="s">
        <v>286</v>
      </c>
      <c r="G269" s="352" t="s">
        <v>286</v>
      </c>
      <c r="H269" s="324" t="s">
        <v>286</v>
      </c>
      <c r="I269" s="324" t="s">
        <v>286</v>
      </c>
      <c r="J269" s="324" t="s">
        <v>286</v>
      </c>
      <c r="K269" s="324" t="s">
        <v>286</v>
      </c>
      <c r="L269" s="324" t="s">
        <v>286</v>
      </c>
      <c r="M269" s="324" t="s">
        <v>286</v>
      </c>
      <c r="N269" s="324" t="s">
        <v>286</v>
      </c>
      <c r="O269" s="324" t="s">
        <v>286</v>
      </c>
      <c r="P269" s="324" t="s">
        <v>286</v>
      </c>
      <c r="Q269" s="324" t="s">
        <v>286</v>
      </c>
      <c r="R269" s="324" t="s">
        <v>286</v>
      </c>
      <c r="S269" s="324" t="s">
        <v>286</v>
      </c>
    </row>
    <row r="270" spans="1:19" s="298" customFormat="1">
      <c r="A270" s="301" t="s">
        <v>671</v>
      </c>
      <c r="B270" s="286" t="s">
        <v>62</v>
      </c>
      <c r="C270" s="300" t="s">
        <v>748</v>
      </c>
      <c r="D270" s="324" t="s">
        <v>286</v>
      </c>
      <c r="E270" s="324" t="s">
        <v>286</v>
      </c>
      <c r="F270" s="324" t="s">
        <v>286</v>
      </c>
      <c r="G270" s="352" t="s">
        <v>286</v>
      </c>
      <c r="H270" s="324" t="s">
        <v>286</v>
      </c>
      <c r="I270" s="324" t="s">
        <v>286</v>
      </c>
      <c r="J270" s="324" t="s">
        <v>286</v>
      </c>
      <c r="K270" s="324" t="s">
        <v>286</v>
      </c>
      <c r="L270" s="324" t="s">
        <v>286</v>
      </c>
      <c r="M270" s="324" t="s">
        <v>286</v>
      </c>
      <c r="N270" s="324" t="s">
        <v>286</v>
      </c>
      <c r="O270" s="324" t="s">
        <v>286</v>
      </c>
      <c r="P270" s="324" t="s">
        <v>286</v>
      </c>
      <c r="Q270" s="324" t="s">
        <v>286</v>
      </c>
      <c r="R270" s="324" t="s">
        <v>286</v>
      </c>
      <c r="S270" s="324" t="s">
        <v>286</v>
      </c>
    </row>
    <row r="271" spans="1:19" s="298" customFormat="1">
      <c r="A271" s="301" t="s">
        <v>777</v>
      </c>
      <c r="B271" s="284" t="s">
        <v>745</v>
      </c>
      <c r="C271" s="300" t="s">
        <v>748</v>
      </c>
      <c r="D271" s="324" t="s">
        <v>286</v>
      </c>
      <c r="E271" s="324" t="s">
        <v>286</v>
      </c>
      <c r="F271" s="324" t="s">
        <v>286</v>
      </c>
      <c r="G271" s="352" t="s">
        <v>286</v>
      </c>
      <c r="H271" s="324" t="s">
        <v>286</v>
      </c>
      <c r="I271" s="324" t="s">
        <v>286</v>
      </c>
      <c r="J271" s="324" t="s">
        <v>286</v>
      </c>
      <c r="K271" s="324" t="s">
        <v>286</v>
      </c>
      <c r="L271" s="324" t="s">
        <v>286</v>
      </c>
      <c r="M271" s="324" t="s">
        <v>286</v>
      </c>
      <c r="N271" s="324" t="s">
        <v>286</v>
      </c>
      <c r="O271" s="324" t="s">
        <v>286</v>
      </c>
      <c r="P271" s="324" t="s">
        <v>286</v>
      </c>
      <c r="Q271" s="324" t="s">
        <v>286</v>
      </c>
      <c r="R271" s="324" t="s">
        <v>286</v>
      </c>
      <c r="S271" s="324" t="s">
        <v>286</v>
      </c>
    </row>
    <row r="272" spans="1:19" s="298" customFormat="1">
      <c r="A272" s="301" t="s">
        <v>778</v>
      </c>
      <c r="B272" s="286" t="s">
        <v>62</v>
      </c>
      <c r="C272" s="300" t="s">
        <v>748</v>
      </c>
      <c r="D272" s="324" t="s">
        <v>286</v>
      </c>
      <c r="E272" s="324" t="s">
        <v>286</v>
      </c>
      <c r="F272" s="324" t="s">
        <v>286</v>
      </c>
      <c r="G272" s="352" t="s">
        <v>286</v>
      </c>
      <c r="H272" s="324" t="s">
        <v>286</v>
      </c>
      <c r="I272" s="324" t="s">
        <v>286</v>
      </c>
      <c r="J272" s="324" t="s">
        <v>286</v>
      </c>
      <c r="K272" s="324" t="s">
        <v>286</v>
      </c>
      <c r="L272" s="324" t="s">
        <v>286</v>
      </c>
      <c r="M272" s="324" t="s">
        <v>286</v>
      </c>
      <c r="N272" s="324" t="s">
        <v>286</v>
      </c>
      <c r="O272" s="324" t="s">
        <v>286</v>
      </c>
      <c r="P272" s="324" t="s">
        <v>286</v>
      </c>
      <c r="Q272" s="324" t="s">
        <v>286</v>
      </c>
      <c r="R272" s="324" t="s">
        <v>286</v>
      </c>
      <c r="S272" s="324" t="s">
        <v>286</v>
      </c>
    </row>
    <row r="273" spans="1:19" s="298" customFormat="1">
      <c r="A273" s="301" t="s">
        <v>779</v>
      </c>
      <c r="B273" s="284" t="s">
        <v>1049</v>
      </c>
      <c r="C273" s="300" t="s">
        <v>748</v>
      </c>
      <c r="D273" s="324" t="s">
        <v>286</v>
      </c>
      <c r="E273" s="324" t="s">
        <v>286</v>
      </c>
      <c r="F273" s="324" t="s">
        <v>286</v>
      </c>
      <c r="G273" s="352" t="s">
        <v>286</v>
      </c>
      <c r="H273" s="324" t="s">
        <v>286</v>
      </c>
      <c r="I273" s="324" t="s">
        <v>286</v>
      </c>
      <c r="J273" s="324" t="s">
        <v>286</v>
      </c>
      <c r="K273" s="324" t="s">
        <v>286</v>
      </c>
      <c r="L273" s="324" t="s">
        <v>286</v>
      </c>
      <c r="M273" s="324" t="s">
        <v>286</v>
      </c>
      <c r="N273" s="324" t="s">
        <v>286</v>
      </c>
      <c r="O273" s="324" t="s">
        <v>286</v>
      </c>
      <c r="P273" s="324" t="s">
        <v>286</v>
      </c>
      <c r="Q273" s="324" t="s">
        <v>286</v>
      </c>
      <c r="R273" s="324" t="s">
        <v>286</v>
      </c>
      <c r="S273" s="324" t="s">
        <v>286</v>
      </c>
    </row>
    <row r="274" spans="1:19" s="298" customFormat="1">
      <c r="A274" s="301" t="s">
        <v>780</v>
      </c>
      <c r="B274" s="286" t="s">
        <v>62</v>
      </c>
      <c r="C274" s="300" t="s">
        <v>748</v>
      </c>
      <c r="D274" s="324" t="s">
        <v>286</v>
      </c>
      <c r="E274" s="324" t="s">
        <v>286</v>
      </c>
      <c r="F274" s="324" t="s">
        <v>286</v>
      </c>
      <c r="G274" s="352" t="s">
        <v>286</v>
      </c>
      <c r="H274" s="324" t="s">
        <v>286</v>
      </c>
      <c r="I274" s="324" t="s">
        <v>286</v>
      </c>
      <c r="J274" s="324" t="s">
        <v>286</v>
      </c>
      <c r="K274" s="324" t="s">
        <v>286</v>
      </c>
      <c r="L274" s="324" t="s">
        <v>286</v>
      </c>
      <c r="M274" s="324" t="s">
        <v>286</v>
      </c>
      <c r="N274" s="324" t="s">
        <v>286</v>
      </c>
      <c r="O274" s="324" t="s">
        <v>286</v>
      </c>
      <c r="P274" s="324" t="s">
        <v>286</v>
      </c>
      <c r="Q274" s="324" t="s">
        <v>286</v>
      </c>
      <c r="R274" s="324" t="s">
        <v>286</v>
      </c>
      <c r="S274" s="324" t="s">
        <v>286</v>
      </c>
    </row>
    <row r="275" spans="1:19" s="298" customFormat="1">
      <c r="A275" s="301" t="s">
        <v>781</v>
      </c>
      <c r="B275" s="284" t="s">
        <v>746</v>
      </c>
      <c r="C275" s="300" t="s">
        <v>748</v>
      </c>
      <c r="D275" s="324" t="s">
        <v>286</v>
      </c>
      <c r="E275" s="324" t="s">
        <v>286</v>
      </c>
      <c r="F275" s="324" t="s">
        <v>286</v>
      </c>
      <c r="G275" s="352" t="s">
        <v>286</v>
      </c>
      <c r="H275" s="324" t="s">
        <v>286</v>
      </c>
      <c r="I275" s="324" t="s">
        <v>286</v>
      </c>
      <c r="J275" s="324" t="s">
        <v>286</v>
      </c>
      <c r="K275" s="324" t="s">
        <v>286</v>
      </c>
      <c r="L275" s="324" t="s">
        <v>286</v>
      </c>
      <c r="M275" s="324" t="s">
        <v>286</v>
      </c>
      <c r="N275" s="324" t="s">
        <v>286</v>
      </c>
      <c r="O275" s="324" t="s">
        <v>286</v>
      </c>
      <c r="P275" s="324" t="s">
        <v>286</v>
      </c>
      <c r="Q275" s="324" t="s">
        <v>286</v>
      </c>
      <c r="R275" s="324" t="s">
        <v>286</v>
      </c>
      <c r="S275" s="324" t="s">
        <v>286</v>
      </c>
    </row>
    <row r="276" spans="1:19" s="298" customFormat="1">
      <c r="A276" s="301" t="s">
        <v>782</v>
      </c>
      <c r="B276" s="286" t="s">
        <v>62</v>
      </c>
      <c r="C276" s="300" t="s">
        <v>748</v>
      </c>
      <c r="D276" s="324" t="s">
        <v>286</v>
      </c>
      <c r="E276" s="324" t="s">
        <v>286</v>
      </c>
      <c r="F276" s="324" t="s">
        <v>286</v>
      </c>
      <c r="G276" s="352" t="s">
        <v>286</v>
      </c>
      <c r="H276" s="324" t="s">
        <v>286</v>
      </c>
      <c r="I276" s="324" t="s">
        <v>286</v>
      </c>
      <c r="J276" s="324" t="s">
        <v>286</v>
      </c>
      <c r="K276" s="324" t="s">
        <v>286</v>
      </c>
      <c r="L276" s="324" t="s">
        <v>286</v>
      </c>
      <c r="M276" s="324" t="s">
        <v>286</v>
      </c>
      <c r="N276" s="324" t="s">
        <v>286</v>
      </c>
      <c r="O276" s="324" t="s">
        <v>286</v>
      </c>
      <c r="P276" s="324" t="s">
        <v>286</v>
      </c>
      <c r="Q276" s="324" t="s">
        <v>286</v>
      </c>
      <c r="R276" s="324" t="s">
        <v>286</v>
      </c>
      <c r="S276" s="324" t="s">
        <v>286</v>
      </c>
    </row>
    <row r="277" spans="1:19" s="298" customFormat="1" ht="15.75" customHeight="1">
      <c r="A277" s="301" t="s">
        <v>1077</v>
      </c>
      <c r="B277" s="284" t="s">
        <v>747</v>
      </c>
      <c r="C277" s="300" t="s">
        <v>748</v>
      </c>
      <c r="D277" s="324" t="s">
        <v>286</v>
      </c>
      <c r="E277" s="324" t="s">
        <v>286</v>
      </c>
      <c r="F277" s="324" t="s">
        <v>286</v>
      </c>
      <c r="G277" s="352" t="s">
        <v>286</v>
      </c>
      <c r="H277" s="324" t="s">
        <v>286</v>
      </c>
      <c r="I277" s="324" t="s">
        <v>286</v>
      </c>
      <c r="J277" s="324" t="s">
        <v>286</v>
      </c>
      <c r="K277" s="324" t="s">
        <v>286</v>
      </c>
      <c r="L277" s="324" t="s">
        <v>286</v>
      </c>
      <c r="M277" s="324" t="s">
        <v>286</v>
      </c>
      <c r="N277" s="324" t="s">
        <v>286</v>
      </c>
      <c r="O277" s="324" t="s">
        <v>286</v>
      </c>
      <c r="P277" s="324" t="s">
        <v>286</v>
      </c>
      <c r="Q277" s="324" t="s">
        <v>286</v>
      </c>
      <c r="R277" s="324" t="s">
        <v>286</v>
      </c>
      <c r="S277" s="324" t="s">
        <v>286</v>
      </c>
    </row>
    <row r="278" spans="1:19" s="298" customFormat="1">
      <c r="A278" s="301" t="s">
        <v>783</v>
      </c>
      <c r="B278" s="286" t="s">
        <v>62</v>
      </c>
      <c r="C278" s="300" t="s">
        <v>748</v>
      </c>
      <c r="D278" s="324" t="s">
        <v>286</v>
      </c>
      <c r="E278" s="324" t="s">
        <v>286</v>
      </c>
      <c r="F278" s="324" t="s">
        <v>286</v>
      </c>
      <c r="G278" s="352" t="s">
        <v>286</v>
      </c>
      <c r="H278" s="324" t="s">
        <v>286</v>
      </c>
      <c r="I278" s="324" t="s">
        <v>286</v>
      </c>
      <c r="J278" s="324" t="s">
        <v>286</v>
      </c>
      <c r="K278" s="324" t="s">
        <v>286</v>
      </c>
      <c r="L278" s="324" t="s">
        <v>286</v>
      </c>
      <c r="M278" s="324" t="s">
        <v>286</v>
      </c>
      <c r="N278" s="324" t="s">
        <v>286</v>
      </c>
      <c r="O278" s="324" t="s">
        <v>286</v>
      </c>
      <c r="P278" s="324" t="s">
        <v>286</v>
      </c>
      <c r="Q278" s="324" t="s">
        <v>286</v>
      </c>
      <c r="R278" s="324" t="s">
        <v>286</v>
      </c>
      <c r="S278" s="324" t="s">
        <v>286</v>
      </c>
    </row>
    <row r="279" spans="1:19" s="298" customFormat="1">
      <c r="A279" s="301" t="s">
        <v>894</v>
      </c>
      <c r="B279" s="284" t="s">
        <v>1056</v>
      </c>
      <c r="C279" s="300" t="s">
        <v>748</v>
      </c>
      <c r="D279" s="324" t="s">
        <v>286</v>
      </c>
      <c r="E279" s="324" t="s">
        <v>286</v>
      </c>
      <c r="F279" s="324" t="s">
        <v>286</v>
      </c>
      <c r="G279" s="352" t="s">
        <v>286</v>
      </c>
      <c r="H279" s="324" t="s">
        <v>286</v>
      </c>
      <c r="I279" s="324" t="s">
        <v>286</v>
      </c>
      <c r="J279" s="324" t="s">
        <v>286</v>
      </c>
      <c r="K279" s="324" t="s">
        <v>286</v>
      </c>
      <c r="L279" s="324" t="s">
        <v>286</v>
      </c>
      <c r="M279" s="324" t="s">
        <v>286</v>
      </c>
      <c r="N279" s="324" t="s">
        <v>286</v>
      </c>
      <c r="O279" s="324" t="s">
        <v>286</v>
      </c>
      <c r="P279" s="324" t="s">
        <v>286</v>
      </c>
      <c r="Q279" s="324" t="s">
        <v>286</v>
      </c>
      <c r="R279" s="324" t="s">
        <v>286</v>
      </c>
      <c r="S279" s="324" t="s">
        <v>286</v>
      </c>
    </row>
    <row r="280" spans="1:19" s="298" customFormat="1">
      <c r="A280" s="301" t="s">
        <v>784</v>
      </c>
      <c r="B280" s="286" t="s">
        <v>62</v>
      </c>
      <c r="C280" s="300" t="s">
        <v>748</v>
      </c>
      <c r="D280" s="324" t="s">
        <v>286</v>
      </c>
      <c r="E280" s="324" t="s">
        <v>286</v>
      </c>
      <c r="F280" s="324" t="s">
        <v>286</v>
      </c>
      <c r="G280" s="352" t="s">
        <v>286</v>
      </c>
      <c r="H280" s="324" t="s">
        <v>286</v>
      </c>
      <c r="I280" s="324" t="s">
        <v>286</v>
      </c>
      <c r="J280" s="324" t="s">
        <v>286</v>
      </c>
      <c r="K280" s="324" t="s">
        <v>286</v>
      </c>
      <c r="L280" s="324" t="s">
        <v>286</v>
      </c>
      <c r="M280" s="324" t="s">
        <v>286</v>
      </c>
      <c r="N280" s="324" t="s">
        <v>286</v>
      </c>
      <c r="O280" s="324" t="s">
        <v>286</v>
      </c>
      <c r="P280" s="324" t="s">
        <v>286</v>
      </c>
      <c r="Q280" s="324" t="s">
        <v>286</v>
      </c>
      <c r="R280" s="324" t="s">
        <v>286</v>
      </c>
      <c r="S280" s="324" t="s">
        <v>286</v>
      </c>
    </row>
    <row r="281" spans="1:19" s="298" customFormat="1" ht="31.5">
      <c r="A281" s="301" t="s">
        <v>785</v>
      </c>
      <c r="B281" s="141" t="s">
        <v>1032</v>
      </c>
      <c r="C281" s="300" t="s">
        <v>748</v>
      </c>
      <c r="D281" s="324" t="s">
        <v>286</v>
      </c>
      <c r="E281" s="324" t="s">
        <v>286</v>
      </c>
      <c r="F281" s="324" t="s">
        <v>286</v>
      </c>
      <c r="G281" s="352" t="s">
        <v>286</v>
      </c>
      <c r="H281" s="324" t="s">
        <v>286</v>
      </c>
      <c r="I281" s="324" t="s">
        <v>286</v>
      </c>
      <c r="J281" s="324" t="s">
        <v>286</v>
      </c>
      <c r="K281" s="324" t="s">
        <v>286</v>
      </c>
      <c r="L281" s="324" t="s">
        <v>286</v>
      </c>
      <c r="M281" s="324" t="s">
        <v>286</v>
      </c>
      <c r="N281" s="324" t="s">
        <v>286</v>
      </c>
      <c r="O281" s="324" t="s">
        <v>286</v>
      </c>
      <c r="P281" s="324" t="s">
        <v>286</v>
      </c>
      <c r="Q281" s="324" t="s">
        <v>286</v>
      </c>
      <c r="R281" s="324" t="s">
        <v>286</v>
      </c>
      <c r="S281" s="324" t="s">
        <v>286</v>
      </c>
    </row>
    <row r="282" spans="1:19" s="298" customFormat="1">
      <c r="A282" s="301" t="s">
        <v>786</v>
      </c>
      <c r="B282" s="286" t="s">
        <v>62</v>
      </c>
      <c r="C282" s="300" t="s">
        <v>748</v>
      </c>
      <c r="D282" s="324" t="s">
        <v>286</v>
      </c>
      <c r="E282" s="324" t="s">
        <v>286</v>
      </c>
      <c r="F282" s="324" t="s">
        <v>286</v>
      </c>
      <c r="G282" s="352" t="s">
        <v>286</v>
      </c>
      <c r="H282" s="324" t="s">
        <v>286</v>
      </c>
      <c r="I282" s="324" t="s">
        <v>286</v>
      </c>
      <c r="J282" s="324" t="s">
        <v>286</v>
      </c>
      <c r="K282" s="324" t="s">
        <v>286</v>
      </c>
      <c r="L282" s="324" t="s">
        <v>286</v>
      </c>
      <c r="M282" s="324" t="s">
        <v>286</v>
      </c>
      <c r="N282" s="324" t="s">
        <v>286</v>
      </c>
      <c r="O282" s="324" t="s">
        <v>286</v>
      </c>
      <c r="P282" s="324" t="s">
        <v>286</v>
      </c>
      <c r="Q282" s="324" t="s">
        <v>286</v>
      </c>
      <c r="R282" s="324" t="s">
        <v>286</v>
      </c>
      <c r="S282" s="324" t="s">
        <v>286</v>
      </c>
    </row>
    <row r="283" spans="1:19" s="298" customFormat="1">
      <c r="A283" s="301" t="s">
        <v>993</v>
      </c>
      <c r="B283" s="286" t="s">
        <v>643</v>
      </c>
      <c r="C283" s="300" t="s">
        <v>748</v>
      </c>
      <c r="D283" s="324" t="s">
        <v>286</v>
      </c>
      <c r="E283" s="324" t="s">
        <v>286</v>
      </c>
      <c r="F283" s="324" t="s">
        <v>286</v>
      </c>
      <c r="G283" s="352" t="s">
        <v>286</v>
      </c>
      <c r="H283" s="324" t="s">
        <v>286</v>
      </c>
      <c r="I283" s="324" t="s">
        <v>286</v>
      </c>
      <c r="J283" s="324" t="s">
        <v>286</v>
      </c>
      <c r="K283" s="324" t="s">
        <v>286</v>
      </c>
      <c r="L283" s="324" t="s">
        <v>286</v>
      </c>
      <c r="M283" s="324" t="s">
        <v>286</v>
      </c>
      <c r="N283" s="324" t="s">
        <v>286</v>
      </c>
      <c r="O283" s="324" t="s">
        <v>286</v>
      </c>
      <c r="P283" s="324" t="s">
        <v>286</v>
      </c>
      <c r="Q283" s="324" t="s">
        <v>286</v>
      </c>
      <c r="R283" s="324" t="s">
        <v>286</v>
      </c>
      <c r="S283" s="324" t="s">
        <v>286</v>
      </c>
    </row>
    <row r="284" spans="1:19" s="298" customFormat="1">
      <c r="A284" s="301" t="s">
        <v>995</v>
      </c>
      <c r="B284" s="287" t="s">
        <v>62</v>
      </c>
      <c r="C284" s="300" t="s">
        <v>748</v>
      </c>
      <c r="D284" s="324" t="s">
        <v>286</v>
      </c>
      <c r="E284" s="324" t="s">
        <v>286</v>
      </c>
      <c r="F284" s="324" t="s">
        <v>286</v>
      </c>
      <c r="G284" s="352" t="s">
        <v>286</v>
      </c>
      <c r="H284" s="324" t="s">
        <v>286</v>
      </c>
      <c r="I284" s="324" t="s">
        <v>286</v>
      </c>
      <c r="J284" s="324" t="s">
        <v>286</v>
      </c>
      <c r="K284" s="324" t="s">
        <v>286</v>
      </c>
      <c r="L284" s="324" t="s">
        <v>286</v>
      </c>
      <c r="M284" s="324" t="s">
        <v>286</v>
      </c>
      <c r="N284" s="324" t="s">
        <v>286</v>
      </c>
      <c r="O284" s="324" t="s">
        <v>286</v>
      </c>
      <c r="P284" s="324" t="s">
        <v>286</v>
      </c>
      <c r="Q284" s="324" t="s">
        <v>286</v>
      </c>
      <c r="R284" s="324" t="s">
        <v>286</v>
      </c>
      <c r="S284" s="324" t="s">
        <v>286</v>
      </c>
    </row>
    <row r="285" spans="1:19" s="298" customFormat="1">
      <c r="A285" s="301" t="s">
        <v>994</v>
      </c>
      <c r="B285" s="286" t="s">
        <v>631</v>
      </c>
      <c r="C285" s="300" t="s">
        <v>748</v>
      </c>
      <c r="D285" s="324" t="s">
        <v>286</v>
      </c>
      <c r="E285" s="324" t="s">
        <v>286</v>
      </c>
      <c r="F285" s="324" t="s">
        <v>286</v>
      </c>
      <c r="G285" s="352" t="s">
        <v>286</v>
      </c>
      <c r="H285" s="324" t="s">
        <v>286</v>
      </c>
      <c r="I285" s="324" t="s">
        <v>286</v>
      </c>
      <c r="J285" s="324" t="s">
        <v>286</v>
      </c>
      <c r="K285" s="324" t="s">
        <v>286</v>
      </c>
      <c r="L285" s="324" t="s">
        <v>286</v>
      </c>
      <c r="M285" s="324" t="s">
        <v>286</v>
      </c>
      <c r="N285" s="324" t="s">
        <v>286</v>
      </c>
      <c r="O285" s="324" t="s">
        <v>286</v>
      </c>
      <c r="P285" s="324" t="s">
        <v>286</v>
      </c>
      <c r="Q285" s="324" t="s">
        <v>286</v>
      </c>
      <c r="R285" s="324" t="s">
        <v>286</v>
      </c>
      <c r="S285" s="324" t="s">
        <v>286</v>
      </c>
    </row>
    <row r="286" spans="1:19" s="298" customFormat="1">
      <c r="A286" s="301" t="s">
        <v>996</v>
      </c>
      <c r="B286" s="287" t="s">
        <v>62</v>
      </c>
      <c r="C286" s="300" t="s">
        <v>748</v>
      </c>
      <c r="D286" s="324" t="s">
        <v>286</v>
      </c>
      <c r="E286" s="324" t="s">
        <v>286</v>
      </c>
      <c r="F286" s="324" t="s">
        <v>286</v>
      </c>
      <c r="G286" s="352" t="s">
        <v>286</v>
      </c>
      <c r="H286" s="324" t="s">
        <v>286</v>
      </c>
      <c r="I286" s="324" t="s">
        <v>286</v>
      </c>
      <c r="J286" s="324" t="s">
        <v>286</v>
      </c>
      <c r="K286" s="324" t="s">
        <v>286</v>
      </c>
      <c r="L286" s="324" t="s">
        <v>286</v>
      </c>
      <c r="M286" s="324" t="s">
        <v>286</v>
      </c>
      <c r="N286" s="324" t="s">
        <v>286</v>
      </c>
      <c r="O286" s="324" t="s">
        <v>286</v>
      </c>
      <c r="P286" s="324" t="s">
        <v>286</v>
      </c>
      <c r="Q286" s="324" t="s">
        <v>286</v>
      </c>
      <c r="R286" s="324" t="s">
        <v>286</v>
      </c>
      <c r="S286" s="324" t="s">
        <v>286</v>
      </c>
    </row>
    <row r="287" spans="1:19" s="298" customFormat="1">
      <c r="A287" s="301" t="s">
        <v>787</v>
      </c>
      <c r="B287" s="141" t="s">
        <v>795</v>
      </c>
      <c r="C287" s="300" t="s">
        <v>748</v>
      </c>
      <c r="D287" s="324" t="s">
        <v>286</v>
      </c>
      <c r="E287" s="324" t="s">
        <v>286</v>
      </c>
      <c r="F287" s="324" t="s">
        <v>286</v>
      </c>
      <c r="G287" s="352" t="s">
        <v>286</v>
      </c>
      <c r="H287" s="324" t="s">
        <v>286</v>
      </c>
      <c r="I287" s="324" t="s">
        <v>286</v>
      </c>
      <c r="J287" s="324" t="s">
        <v>286</v>
      </c>
      <c r="K287" s="324" t="s">
        <v>286</v>
      </c>
      <c r="L287" s="324" t="s">
        <v>286</v>
      </c>
      <c r="M287" s="324" t="s">
        <v>286</v>
      </c>
      <c r="N287" s="324" t="s">
        <v>286</v>
      </c>
      <c r="O287" s="324" t="s">
        <v>286</v>
      </c>
      <c r="P287" s="324" t="s">
        <v>286</v>
      </c>
      <c r="Q287" s="324" t="s">
        <v>286</v>
      </c>
      <c r="R287" s="324" t="s">
        <v>286</v>
      </c>
      <c r="S287" s="324" t="s">
        <v>286</v>
      </c>
    </row>
    <row r="288" spans="1:19" s="298" customFormat="1">
      <c r="A288" s="301" t="s">
        <v>788</v>
      </c>
      <c r="B288" s="286" t="s">
        <v>62</v>
      </c>
      <c r="C288" s="300" t="s">
        <v>748</v>
      </c>
      <c r="D288" s="324" t="s">
        <v>286</v>
      </c>
      <c r="E288" s="324" t="s">
        <v>286</v>
      </c>
      <c r="F288" s="324" t="s">
        <v>286</v>
      </c>
      <c r="G288" s="352" t="s">
        <v>286</v>
      </c>
      <c r="H288" s="324" t="s">
        <v>286</v>
      </c>
      <c r="I288" s="324" t="s">
        <v>286</v>
      </c>
      <c r="J288" s="324" t="s">
        <v>286</v>
      </c>
      <c r="K288" s="324" t="s">
        <v>286</v>
      </c>
      <c r="L288" s="324" t="s">
        <v>286</v>
      </c>
      <c r="M288" s="324" t="s">
        <v>286</v>
      </c>
      <c r="N288" s="324" t="s">
        <v>286</v>
      </c>
      <c r="O288" s="324" t="s">
        <v>286</v>
      </c>
      <c r="P288" s="324" t="s">
        <v>286</v>
      </c>
      <c r="Q288" s="324" t="s">
        <v>286</v>
      </c>
      <c r="R288" s="324" t="s">
        <v>286</v>
      </c>
      <c r="S288" s="324" t="s">
        <v>286</v>
      </c>
    </row>
    <row r="289" spans="1:19" s="298" customFormat="1">
      <c r="A289" s="301" t="s">
        <v>570</v>
      </c>
      <c r="B289" s="285" t="s">
        <v>1033</v>
      </c>
      <c r="C289" s="300" t="s">
        <v>748</v>
      </c>
      <c r="D289" s="324" t="s">
        <v>286</v>
      </c>
      <c r="E289" s="324" t="s">
        <v>286</v>
      </c>
      <c r="F289" s="324" t="s">
        <v>286</v>
      </c>
      <c r="G289" s="352" t="s">
        <v>286</v>
      </c>
      <c r="H289" s="324" t="s">
        <v>286</v>
      </c>
      <c r="I289" s="324" t="s">
        <v>286</v>
      </c>
      <c r="J289" s="324" t="s">
        <v>286</v>
      </c>
      <c r="K289" s="324" t="s">
        <v>286</v>
      </c>
      <c r="L289" s="324" t="s">
        <v>286</v>
      </c>
      <c r="M289" s="324" t="s">
        <v>286</v>
      </c>
      <c r="N289" s="324" t="s">
        <v>286</v>
      </c>
      <c r="O289" s="324" t="s">
        <v>286</v>
      </c>
      <c r="P289" s="324" t="s">
        <v>286</v>
      </c>
      <c r="Q289" s="324" t="s">
        <v>286</v>
      </c>
      <c r="R289" s="324" t="s">
        <v>286</v>
      </c>
      <c r="S289" s="324" t="s">
        <v>286</v>
      </c>
    </row>
    <row r="290" spans="1:19" s="298" customFormat="1">
      <c r="A290" s="301" t="s">
        <v>672</v>
      </c>
      <c r="B290" s="141" t="s">
        <v>567</v>
      </c>
      <c r="C290" s="300" t="s">
        <v>748</v>
      </c>
      <c r="D290" s="324" t="s">
        <v>286</v>
      </c>
      <c r="E290" s="324" t="s">
        <v>286</v>
      </c>
      <c r="F290" s="324" t="s">
        <v>286</v>
      </c>
      <c r="G290" s="352" t="s">
        <v>286</v>
      </c>
      <c r="H290" s="324" t="s">
        <v>286</v>
      </c>
      <c r="I290" s="324" t="s">
        <v>286</v>
      </c>
      <c r="J290" s="324" t="s">
        <v>286</v>
      </c>
      <c r="K290" s="324" t="s">
        <v>286</v>
      </c>
      <c r="L290" s="324" t="s">
        <v>286</v>
      </c>
      <c r="M290" s="324" t="s">
        <v>286</v>
      </c>
      <c r="N290" s="324" t="s">
        <v>286</v>
      </c>
      <c r="O290" s="324" t="s">
        <v>286</v>
      </c>
      <c r="P290" s="324" t="s">
        <v>286</v>
      </c>
      <c r="Q290" s="324" t="s">
        <v>286</v>
      </c>
      <c r="R290" s="324" t="s">
        <v>286</v>
      </c>
      <c r="S290" s="324" t="s">
        <v>286</v>
      </c>
    </row>
    <row r="291" spans="1:19" s="298" customFormat="1">
      <c r="A291" s="301" t="s">
        <v>673</v>
      </c>
      <c r="B291" s="286" t="s">
        <v>62</v>
      </c>
      <c r="C291" s="300" t="s">
        <v>748</v>
      </c>
      <c r="D291" s="324" t="s">
        <v>286</v>
      </c>
      <c r="E291" s="324" t="s">
        <v>286</v>
      </c>
      <c r="F291" s="324" t="s">
        <v>286</v>
      </c>
      <c r="G291" s="352" t="s">
        <v>286</v>
      </c>
      <c r="H291" s="324" t="s">
        <v>286</v>
      </c>
      <c r="I291" s="324" t="s">
        <v>286</v>
      </c>
      <c r="J291" s="324" t="s">
        <v>286</v>
      </c>
      <c r="K291" s="324" t="s">
        <v>286</v>
      </c>
      <c r="L291" s="324" t="s">
        <v>286</v>
      </c>
      <c r="M291" s="324" t="s">
        <v>286</v>
      </c>
      <c r="N291" s="324" t="s">
        <v>286</v>
      </c>
      <c r="O291" s="324" t="s">
        <v>286</v>
      </c>
      <c r="P291" s="324" t="s">
        <v>286</v>
      </c>
      <c r="Q291" s="324" t="s">
        <v>286</v>
      </c>
      <c r="R291" s="324" t="s">
        <v>286</v>
      </c>
      <c r="S291" s="324" t="s">
        <v>286</v>
      </c>
    </row>
    <row r="292" spans="1:19" s="298" customFormat="1">
      <c r="A292" s="301" t="s">
        <v>674</v>
      </c>
      <c r="B292" s="141" t="s">
        <v>1034</v>
      </c>
      <c r="C292" s="300" t="s">
        <v>748</v>
      </c>
      <c r="D292" s="324" t="s">
        <v>286</v>
      </c>
      <c r="E292" s="324" t="s">
        <v>286</v>
      </c>
      <c r="F292" s="324" t="s">
        <v>286</v>
      </c>
      <c r="G292" s="352" t="s">
        <v>286</v>
      </c>
      <c r="H292" s="324" t="s">
        <v>286</v>
      </c>
      <c r="I292" s="324" t="s">
        <v>286</v>
      </c>
      <c r="J292" s="324" t="s">
        <v>286</v>
      </c>
      <c r="K292" s="324" t="s">
        <v>286</v>
      </c>
      <c r="L292" s="324" t="s">
        <v>286</v>
      </c>
      <c r="M292" s="324" t="s">
        <v>286</v>
      </c>
      <c r="N292" s="324" t="s">
        <v>286</v>
      </c>
      <c r="O292" s="324" t="s">
        <v>286</v>
      </c>
      <c r="P292" s="324" t="s">
        <v>286</v>
      </c>
      <c r="Q292" s="324" t="s">
        <v>286</v>
      </c>
      <c r="R292" s="324" t="s">
        <v>286</v>
      </c>
      <c r="S292" s="324" t="s">
        <v>286</v>
      </c>
    </row>
    <row r="293" spans="1:19" s="298" customFormat="1">
      <c r="A293" s="301" t="s">
        <v>676</v>
      </c>
      <c r="B293" s="286" t="s">
        <v>638</v>
      </c>
      <c r="C293" s="300" t="s">
        <v>748</v>
      </c>
      <c r="D293" s="324" t="s">
        <v>286</v>
      </c>
      <c r="E293" s="324" t="s">
        <v>286</v>
      </c>
      <c r="F293" s="324" t="s">
        <v>286</v>
      </c>
      <c r="G293" s="352" t="s">
        <v>286</v>
      </c>
      <c r="H293" s="324" t="s">
        <v>286</v>
      </c>
      <c r="I293" s="324" t="s">
        <v>286</v>
      </c>
      <c r="J293" s="324" t="s">
        <v>286</v>
      </c>
      <c r="K293" s="324" t="s">
        <v>286</v>
      </c>
      <c r="L293" s="324" t="s">
        <v>286</v>
      </c>
      <c r="M293" s="324" t="s">
        <v>286</v>
      </c>
      <c r="N293" s="324" t="s">
        <v>286</v>
      </c>
      <c r="O293" s="324" t="s">
        <v>286</v>
      </c>
      <c r="P293" s="324" t="s">
        <v>286</v>
      </c>
      <c r="Q293" s="324" t="s">
        <v>286</v>
      </c>
      <c r="R293" s="324" t="s">
        <v>286</v>
      </c>
      <c r="S293" s="324" t="s">
        <v>286</v>
      </c>
    </row>
    <row r="294" spans="1:19" s="298" customFormat="1">
      <c r="A294" s="301" t="s">
        <v>677</v>
      </c>
      <c r="B294" s="287" t="s">
        <v>62</v>
      </c>
      <c r="C294" s="300" t="s">
        <v>748</v>
      </c>
      <c r="D294" s="324" t="s">
        <v>286</v>
      </c>
      <c r="E294" s="324" t="s">
        <v>286</v>
      </c>
      <c r="F294" s="324" t="s">
        <v>286</v>
      </c>
      <c r="G294" s="352" t="s">
        <v>286</v>
      </c>
      <c r="H294" s="324" t="s">
        <v>286</v>
      </c>
      <c r="I294" s="324" t="s">
        <v>286</v>
      </c>
      <c r="J294" s="324" t="s">
        <v>286</v>
      </c>
      <c r="K294" s="324" t="s">
        <v>286</v>
      </c>
      <c r="L294" s="324" t="s">
        <v>286</v>
      </c>
      <c r="M294" s="324" t="s">
        <v>286</v>
      </c>
      <c r="N294" s="324" t="s">
        <v>286</v>
      </c>
      <c r="O294" s="324" t="s">
        <v>286</v>
      </c>
      <c r="P294" s="324" t="s">
        <v>286</v>
      </c>
      <c r="Q294" s="324" t="s">
        <v>286</v>
      </c>
      <c r="R294" s="324" t="s">
        <v>286</v>
      </c>
      <c r="S294" s="324" t="s">
        <v>286</v>
      </c>
    </row>
    <row r="295" spans="1:19" s="298" customFormat="1">
      <c r="A295" s="301" t="s">
        <v>678</v>
      </c>
      <c r="B295" s="286" t="s">
        <v>698</v>
      </c>
      <c r="C295" s="300" t="s">
        <v>748</v>
      </c>
      <c r="D295" s="324" t="s">
        <v>286</v>
      </c>
      <c r="E295" s="324" t="s">
        <v>286</v>
      </c>
      <c r="F295" s="324" t="s">
        <v>286</v>
      </c>
      <c r="G295" s="352" t="s">
        <v>286</v>
      </c>
      <c r="H295" s="324" t="s">
        <v>286</v>
      </c>
      <c r="I295" s="324" t="s">
        <v>286</v>
      </c>
      <c r="J295" s="324" t="s">
        <v>286</v>
      </c>
      <c r="K295" s="324" t="s">
        <v>286</v>
      </c>
      <c r="L295" s="324" t="s">
        <v>286</v>
      </c>
      <c r="M295" s="324" t="s">
        <v>286</v>
      </c>
      <c r="N295" s="324" t="s">
        <v>286</v>
      </c>
      <c r="O295" s="324" t="s">
        <v>286</v>
      </c>
      <c r="P295" s="324" t="s">
        <v>286</v>
      </c>
      <c r="Q295" s="324" t="s">
        <v>286</v>
      </c>
      <c r="R295" s="324" t="s">
        <v>286</v>
      </c>
      <c r="S295" s="324" t="s">
        <v>286</v>
      </c>
    </row>
    <row r="296" spans="1:19" s="298" customFormat="1">
      <c r="A296" s="301" t="s">
        <v>679</v>
      </c>
      <c r="B296" s="287" t="s">
        <v>62</v>
      </c>
      <c r="C296" s="300" t="s">
        <v>748</v>
      </c>
      <c r="D296" s="324" t="s">
        <v>286</v>
      </c>
      <c r="E296" s="324" t="s">
        <v>286</v>
      </c>
      <c r="F296" s="324" t="s">
        <v>286</v>
      </c>
      <c r="G296" s="352" t="s">
        <v>286</v>
      </c>
      <c r="H296" s="324" t="s">
        <v>286</v>
      </c>
      <c r="I296" s="324" t="s">
        <v>286</v>
      </c>
      <c r="J296" s="324" t="s">
        <v>286</v>
      </c>
      <c r="K296" s="324" t="s">
        <v>286</v>
      </c>
      <c r="L296" s="324" t="s">
        <v>286</v>
      </c>
      <c r="M296" s="324" t="s">
        <v>286</v>
      </c>
      <c r="N296" s="324" t="s">
        <v>286</v>
      </c>
      <c r="O296" s="324" t="s">
        <v>286</v>
      </c>
      <c r="P296" s="324" t="s">
        <v>286</v>
      </c>
      <c r="Q296" s="324" t="s">
        <v>286</v>
      </c>
      <c r="R296" s="324" t="s">
        <v>286</v>
      </c>
      <c r="S296" s="324" t="s">
        <v>286</v>
      </c>
    </row>
    <row r="297" spans="1:19" s="298" customFormat="1" ht="31.5">
      <c r="A297" s="301" t="s">
        <v>675</v>
      </c>
      <c r="B297" s="141" t="s">
        <v>902</v>
      </c>
      <c r="C297" s="342" t="s">
        <v>748</v>
      </c>
      <c r="D297" s="352" t="s">
        <v>286</v>
      </c>
      <c r="E297" s="352" t="s">
        <v>286</v>
      </c>
      <c r="F297" s="352" t="s">
        <v>286</v>
      </c>
      <c r="G297" s="352" t="s">
        <v>286</v>
      </c>
      <c r="H297" s="352" t="s">
        <v>286</v>
      </c>
      <c r="I297" s="352" t="s">
        <v>286</v>
      </c>
      <c r="J297" s="352" t="s">
        <v>286</v>
      </c>
      <c r="K297" s="352" t="s">
        <v>286</v>
      </c>
      <c r="L297" s="352" t="s">
        <v>286</v>
      </c>
      <c r="M297" s="352" t="s">
        <v>286</v>
      </c>
      <c r="N297" s="352" t="s">
        <v>286</v>
      </c>
      <c r="O297" s="352" t="s">
        <v>286</v>
      </c>
      <c r="P297" s="352" t="s">
        <v>286</v>
      </c>
      <c r="Q297" s="352" t="s">
        <v>286</v>
      </c>
      <c r="R297" s="352" t="s">
        <v>286</v>
      </c>
      <c r="S297" s="352" t="s">
        <v>286</v>
      </c>
    </row>
    <row r="298" spans="1:19" s="298" customFormat="1">
      <c r="A298" s="301" t="s">
        <v>680</v>
      </c>
      <c r="B298" s="286" t="s">
        <v>62</v>
      </c>
      <c r="C298" s="342" t="s">
        <v>748</v>
      </c>
      <c r="D298" s="352" t="s">
        <v>286</v>
      </c>
      <c r="E298" s="352" t="s">
        <v>286</v>
      </c>
      <c r="F298" s="352" t="s">
        <v>286</v>
      </c>
      <c r="G298" s="352" t="s">
        <v>286</v>
      </c>
      <c r="H298" s="352" t="s">
        <v>286</v>
      </c>
      <c r="I298" s="352" t="s">
        <v>286</v>
      </c>
      <c r="J298" s="352" t="s">
        <v>286</v>
      </c>
      <c r="K298" s="352" t="s">
        <v>286</v>
      </c>
      <c r="L298" s="352" t="s">
        <v>286</v>
      </c>
      <c r="M298" s="352" t="s">
        <v>286</v>
      </c>
      <c r="N298" s="352" t="s">
        <v>286</v>
      </c>
      <c r="O298" s="352" t="s">
        <v>286</v>
      </c>
      <c r="P298" s="352" t="s">
        <v>286</v>
      </c>
      <c r="Q298" s="352" t="s">
        <v>286</v>
      </c>
      <c r="R298" s="352" t="s">
        <v>286</v>
      </c>
      <c r="S298" s="352" t="s">
        <v>286</v>
      </c>
    </row>
    <row r="299" spans="1:19" s="298" customFormat="1">
      <c r="A299" s="301" t="s">
        <v>681</v>
      </c>
      <c r="B299" s="141" t="s">
        <v>699</v>
      </c>
      <c r="C299" s="342" t="s">
        <v>748</v>
      </c>
      <c r="D299" s="352" t="s">
        <v>286</v>
      </c>
      <c r="E299" s="352" t="s">
        <v>286</v>
      </c>
      <c r="F299" s="352" t="s">
        <v>286</v>
      </c>
      <c r="G299" s="352" t="s">
        <v>286</v>
      </c>
      <c r="H299" s="352" t="s">
        <v>286</v>
      </c>
      <c r="I299" s="352" t="s">
        <v>286</v>
      </c>
      <c r="J299" s="352" t="s">
        <v>286</v>
      </c>
      <c r="K299" s="352" t="s">
        <v>286</v>
      </c>
      <c r="L299" s="352" t="s">
        <v>286</v>
      </c>
      <c r="M299" s="352" t="s">
        <v>286</v>
      </c>
      <c r="N299" s="352" t="s">
        <v>286</v>
      </c>
      <c r="O299" s="352" t="s">
        <v>286</v>
      </c>
      <c r="P299" s="352" t="s">
        <v>286</v>
      </c>
      <c r="Q299" s="352" t="s">
        <v>286</v>
      </c>
      <c r="R299" s="352" t="s">
        <v>286</v>
      </c>
      <c r="S299" s="352" t="s">
        <v>286</v>
      </c>
    </row>
    <row r="300" spans="1:19" s="298" customFormat="1">
      <c r="A300" s="301" t="s">
        <v>686</v>
      </c>
      <c r="B300" s="286" t="s">
        <v>62</v>
      </c>
      <c r="C300" s="342" t="s">
        <v>748</v>
      </c>
      <c r="D300" s="352" t="s">
        <v>286</v>
      </c>
      <c r="E300" s="352" t="s">
        <v>286</v>
      </c>
      <c r="F300" s="352" t="s">
        <v>286</v>
      </c>
      <c r="G300" s="352" t="s">
        <v>286</v>
      </c>
      <c r="H300" s="352" t="s">
        <v>286</v>
      </c>
      <c r="I300" s="352" t="s">
        <v>286</v>
      </c>
      <c r="J300" s="352" t="s">
        <v>286</v>
      </c>
      <c r="K300" s="352" t="s">
        <v>286</v>
      </c>
      <c r="L300" s="352" t="s">
        <v>286</v>
      </c>
      <c r="M300" s="352" t="s">
        <v>286</v>
      </c>
      <c r="N300" s="352" t="s">
        <v>286</v>
      </c>
      <c r="O300" s="352" t="s">
        <v>286</v>
      </c>
      <c r="P300" s="352" t="s">
        <v>286</v>
      </c>
      <c r="Q300" s="352" t="s">
        <v>286</v>
      </c>
      <c r="R300" s="352" t="s">
        <v>286</v>
      </c>
      <c r="S300" s="352" t="s">
        <v>286</v>
      </c>
    </row>
    <row r="301" spans="1:19" s="298" customFormat="1">
      <c r="A301" s="301" t="s">
        <v>682</v>
      </c>
      <c r="B301" s="141" t="s">
        <v>700</v>
      </c>
      <c r="C301" s="342" t="s">
        <v>748</v>
      </c>
      <c r="D301" s="352" t="s">
        <v>286</v>
      </c>
      <c r="E301" s="352" t="s">
        <v>286</v>
      </c>
      <c r="F301" s="352" t="s">
        <v>286</v>
      </c>
      <c r="G301" s="352" t="s">
        <v>286</v>
      </c>
      <c r="H301" s="352" t="s">
        <v>286</v>
      </c>
      <c r="I301" s="352" t="s">
        <v>286</v>
      </c>
      <c r="J301" s="352" t="s">
        <v>286</v>
      </c>
      <c r="K301" s="352" t="s">
        <v>286</v>
      </c>
      <c r="L301" s="352" t="s">
        <v>286</v>
      </c>
      <c r="M301" s="352" t="s">
        <v>286</v>
      </c>
      <c r="N301" s="352" t="s">
        <v>286</v>
      </c>
      <c r="O301" s="352" t="s">
        <v>286</v>
      </c>
      <c r="P301" s="352" t="s">
        <v>286</v>
      </c>
      <c r="Q301" s="352" t="s">
        <v>286</v>
      </c>
      <c r="R301" s="352" t="s">
        <v>286</v>
      </c>
      <c r="S301" s="352" t="s">
        <v>286</v>
      </c>
    </row>
    <row r="302" spans="1:19" s="298" customFormat="1">
      <c r="A302" s="301" t="s">
        <v>687</v>
      </c>
      <c r="B302" s="286" t="s">
        <v>62</v>
      </c>
      <c r="C302" s="342" t="s">
        <v>748</v>
      </c>
      <c r="D302" s="352" t="s">
        <v>286</v>
      </c>
      <c r="E302" s="352" t="s">
        <v>286</v>
      </c>
      <c r="F302" s="352" t="s">
        <v>286</v>
      </c>
      <c r="G302" s="352" t="s">
        <v>286</v>
      </c>
      <c r="H302" s="352" t="s">
        <v>286</v>
      </c>
      <c r="I302" s="352" t="s">
        <v>286</v>
      </c>
      <c r="J302" s="352" t="s">
        <v>286</v>
      </c>
      <c r="K302" s="352" t="s">
        <v>286</v>
      </c>
      <c r="L302" s="352" t="s">
        <v>286</v>
      </c>
      <c r="M302" s="352" t="s">
        <v>286</v>
      </c>
      <c r="N302" s="352" t="s">
        <v>286</v>
      </c>
      <c r="O302" s="352" t="s">
        <v>286</v>
      </c>
      <c r="P302" s="352" t="s">
        <v>286</v>
      </c>
      <c r="Q302" s="352" t="s">
        <v>286</v>
      </c>
      <c r="R302" s="352" t="s">
        <v>286</v>
      </c>
      <c r="S302" s="352" t="s">
        <v>286</v>
      </c>
    </row>
    <row r="303" spans="1:19" s="298" customFormat="1">
      <c r="A303" s="301" t="s">
        <v>683</v>
      </c>
      <c r="B303" s="141" t="s">
        <v>701</v>
      </c>
      <c r="C303" s="342" t="s">
        <v>748</v>
      </c>
      <c r="D303" s="352" t="s">
        <v>286</v>
      </c>
      <c r="E303" s="352" t="s">
        <v>286</v>
      </c>
      <c r="F303" s="352" t="s">
        <v>286</v>
      </c>
      <c r="G303" s="352" t="s">
        <v>286</v>
      </c>
      <c r="H303" s="352" t="s">
        <v>286</v>
      </c>
      <c r="I303" s="352" t="s">
        <v>286</v>
      </c>
      <c r="J303" s="352" t="s">
        <v>286</v>
      </c>
      <c r="K303" s="352" t="s">
        <v>286</v>
      </c>
      <c r="L303" s="352" t="s">
        <v>286</v>
      </c>
      <c r="M303" s="352" t="s">
        <v>286</v>
      </c>
      <c r="N303" s="352" t="s">
        <v>286</v>
      </c>
      <c r="O303" s="352" t="s">
        <v>286</v>
      </c>
      <c r="P303" s="352" t="s">
        <v>286</v>
      </c>
      <c r="Q303" s="352" t="s">
        <v>286</v>
      </c>
      <c r="R303" s="352" t="s">
        <v>286</v>
      </c>
      <c r="S303" s="352" t="s">
        <v>286</v>
      </c>
    </row>
    <row r="304" spans="1:19" s="298" customFormat="1">
      <c r="A304" s="301" t="s">
        <v>688</v>
      </c>
      <c r="B304" s="286" t="s">
        <v>62</v>
      </c>
      <c r="C304" s="342" t="s">
        <v>748</v>
      </c>
      <c r="D304" s="352" t="s">
        <v>286</v>
      </c>
      <c r="E304" s="352" t="s">
        <v>286</v>
      </c>
      <c r="F304" s="352" t="s">
        <v>286</v>
      </c>
      <c r="G304" s="352" t="s">
        <v>286</v>
      </c>
      <c r="H304" s="352" t="s">
        <v>286</v>
      </c>
      <c r="I304" s="352" t="s">
        <v>286</v>
      </c>
      <c r="J304" s="352" t="s">
        <v>286</v>
      </c>
      <c r="K304" s="352" t="s">
        <v>286</v>
      </c>
      <c r="L304" s="352" t="s">
        <v>286</v>
      </c>
      <c r="M304" s="352" t="s">
        <v>286</v>
      </c>
      <c r="N304" s="352" t="s">
        <v>286</v>
      </c>
      <c r="O304" s="352" t="s">
        <v>286</v>
      </c>
      <c r="P304" s="352" t="s">
        <v>286</v>
      </c>
      <c r="Q304" s="352" t="s">
        <v>286</v>
      </c>
      <c r="R304" s="352" t="s">
        <v>286</v>
      </c>
      <c r="S304" s="352" t="s">
        <v>286</v>
      </c>
    </row>
    <row r="305" spans="1:19" s="298" customFormat="1">
      <c r="A305" s="301" t="s">
        <v>684</v>
      </c>
      <c r="B305" s="141" t="s">
        <v>702</v>
      </c>
      <c r="C305" s="342" t="s">
        <v>748</v>
      </c>
      <c r="D305" s="352" t="s">
        <v>286</v>
      </c>
      <c r="E305" s="352" t="s">
        <v>286</v>
      </c>
      <c r="F305" s="352" t="s">
        <v>286</v>
      </c>
      <c r="G305" s="352" t="s">
        <v>286</v>
      </c>
      <c r="H305" s="352" t="s">
        <v>286</v>
      </c>
      <c r="I305" s="352" t="s">
        <v>286</v>
      </c>
      <c r="J305" s="352" t="s">
        <v>286</v>
      </c>
      <c r="K305" s="352" t="s">
        <v>286</v>
      </c>
      <c r="L305" s="352" t="s">
        <v>286</v>
      </c>
      <c r="M305" s="352" t="s">
        <v>286</v>
      </c>
      <c r="N305" s="352" t="s">
        <v>286</v>
      </c>
      <c r="O305" s="352" t="s">
        <v>286</v>
      </c>
      <c r="P305" s="352" t="s">
        <v>286</v>
      </c>
      <c r="Q305" s="352" t="s">
        <v>286</v>
      </c>
      <c r="R305" s="352" t="s">
        <v>286</v>
      </c>
      <c r="S305" s="352" t="s">
        <v>286</v>
      </c>
    </row>
    <row r="306" spans="1:19" s="298" customFormat="1">
      <c r="A306" s="301" t="s">
        <v>689</v>
      </c>
      <c r="B306" s="286" t="s">
        <v>62</v>
      </c>
      <c r="C306" s="342" t="s">
        <v>748</v>
      </c>
      <c r="D306" s="352" t="s">
        <v>286</v>
      </c>
      <c r="E306" s="352" t="s">
        <v>286</v>
      </c>
      <c r="F306" s="352" t="s">
        <v>286</v>
      </c>
      <c r="G306" s="352" t="s">
        <v>286</v>
      </c>
      <c r="H306" s="352" t="s">
        <v>286</v>
      </c>
      <c r="I306" s="352" t="s">
        <v>286</v>
      </c>
      <c r="J306" s="352" t="s">
        <v>286</v>
      </c>
      <c r="K306" s="352" t="s">
        <v>286</v>
      </c>
      <c r="L306" s="352" t="s">
        <v>286</v>
      </c>
      <c r="M306" s="352" t="s">
        <v>286</v>
      </c>
      <c r="N306" s="352" t="s">
        <v>286</v>
      </c>
      <c r="O306" s="352" t="s">
        <v>286</v>
      </c>
      <c r="P306" s="352" t="s">
        <v>286</v>
      </c>
      <c r="Q306" s="352" t="s">
        <v>286</v>
      </c>
      <c r="R306" s="352" t="s">
        <v>286</v>
      </c>
      <c r="S306" s="352" t="s">
        <v>286</v>
      </c>
    </row>
    <row r="307" spans="1:19" s="298" customFormat="1" ht="31.5">
      <c r="A307" s="301" t="s">
        <v>685</v>
      </c>
      <c r="B307" s="141" t="s">
        <v>733</v>
      </c>
      <c r="C307" s="342" t="s">
        <v>748</v>
      </c>
      <c r="D307" s="352" t="s">
        <v>286</v>
      </c>
      <c r="E307" s="352" t="s">
        <v>286</v>
      </c>
      <c r="F307" s="352" t="s">
        <v>286</v>
      </c>
      <c r="G307" s="352" t="s">
        <v>286</v>
      </c>
      <c r="H307" s="352" t="s">
        <v>286</v>
      </c>
      <c r="I307" s="352" t="s">
        <v>286</v>
      </c>
      <c r="J307" s="352" t="s">
        <v>286</v>
      </c>
      <c r="K307" s="352" t="s">
        <v>286</v>
      </c>
      <c r="L307" s="352" t="s">
        <v>286</v>
      </c>
      <c r="M307" s="352" t="s">
        <v>286</v>
      </c>
      <c r="N307" s="352" t="s">
        <v>286</v>
      </c>
      <c r="O307" s="352" t="s">
        <v>286</v>
      </c>
      <c r="P307" s="352" t="s">
        <v>286</v>
      </c>
      <c r="Q307" s="352" t="s">
        <v>286</v>
      </c>
      <c r="R307" s="352" t="s">
        <v>286</v>
      </c>
      <c r="S307" s="352" t="s">
        <v>286</v>
      </c>
    </row>
    <row r="308" spans="1:19" s="298" customFormat="1">
      <c r="A308" s="301" t="s">
        <v>690</v>
      </c>
      <c r="B308" s="286" t="s">
        <v>62</v>
      </c>
      <c r="C308" s="342" t="s">
        <v>748</v>
      </c>
      <c r="D308" s="352" t="s">
        <v>286</v>
      </c>
      <c r="E308" s="352" t="s">
        <v>286</v>
      </c>
      <c r="F308" s="352" t="s">
        <v>286</v>
      </c>
      <c r="G308" s="352" t="s">
        <v>286</v>
      </c>
      <c r="H308" s="352" t="s">
        <v>286</v>
      </c>
      <c r="I308" s="352" t="s">
        <v>286</v>
      </c>
      <c r="J308" s="352" t="s">
        <v>286</v>
      </c>
      <c r="K308" s="352" t="s">
        <v>286</v>
      </c>
      <c r="L308" s="352" t="s">
        <v>286</v>
      </c>
      <c r="M308" s="352" t="s">
        <v>286</v>
      </c>
      <c r="N308" s="352" t="s">
        <v>286</v>
      </c>
      <c r="O308" s="352" t="s">
        <v>286</v>
      </c>
      <c r="P308" s="352" t="s">
        <v>286</v>
      </c>
      <c r="Q308" s="352" t="s">
        <v>286</v>
      </c>
      <c r="R308" s="352" t="s">
        <v>286</v>
      </c>
      <c r="S308" s="352" t="s">
        <v>286</v>
      </c>
    </row>
    <row r="309" spans="1:19" s="298" customFormat="1">
      <c r="A309" s="301" t="s">
        <v>911</v>
      </c>
      <c r="B309" s="286" t="s">
        <v>912</v>
      </c>
      <c r="C309" s="342" t="s">
        <v>748</v>
      </c>
      <c r="D309" s="352" t="s">
        <v>286</v>
      </c>
      <c r="E309" s="352" t="s">
        <v>286</v>
      </c>
      <c r="F309" s="352" t="s">
        <v>286</v>
      </c>
      <c r="G309" s="352" t="s">
        <v>286</v>
      </c>
      <c r="H309" s="352" t="s">
        <v>286</v>
      </c>
      <c r="I309" s="352" t="s">
        <v>286</v>
      </c>
      <c r="J309" s="352" t="s">
        <v>286</v>
      </c>
      <c r="K309" s="352" t="s">
        <v>286</v>
      </c>
      <c r="L309" s="352" t="s">
        <v>286</v>
      </c>
      <c r="M309" s="352" t="s">
        <v>286</v>
      </c>
      <c r="N309" s="352" t="s">
        <v>286</v>
      </c>
      <c r="O309" s="352" t="s">
        <v>286</v>
      </c>
      <c r="P309" s="352" t="s">
        <v>286</v>
      </c>
      <c r="Q309" s="352" t="s">
        <v>286</v>
      </c>
      <c r="R309" s="352" t="s">
        <v>286</v>
      </c>
      <c r="S309" s="352" t="s">
        <v>286</v>
      </c>
    </row>
    <row r="310" spans="1:19" s="298" customFormat="1">
      <c r="A310" s="301" t="s">
        <v>1117</v>
      </c>
      <c r="B310" s="286" t="s">
        <v>62</v>
      </c>
      <c r="C310" s="342" t="s">
        <v>748</v>
      </c>
      <c r="D310" s="352" t="s">
        <v>286</v>
      </c>
      <c r="E310" s="352" t="s">
        <v>286</v>
      </c>
      <c r="F310" s="352" t="s">
        <v>286</v>
      </c>
      <c r="G310" s="352" t="s">
        <v>286</v>
      </c>
      <c r="H310" s="352" t="s">
        <v>286</v>
      </c>
      <c r="I310" s="352" t="s">
        <v>286</v>
      </c>
      <c r="J310" s="352" t="s">
        <v>286</v>
      </c>
      <c r="K310" s="352" t="s">
        <v>286</v>
      </c>
      <c r="L310" s="352" t="s">
        <v>286</v>
      </c>
      <c r="M310" s="352" t="s">
        <v>286</v>
      </c>
      <c r="N310" s="352" t="s">
        <v>286</v>
      </c>
      <c r="O310" s="352" t="s">
        <v>286</v>
      </c>
      <c r="P310" s="352" t="s">
        <v>286</v>
      </c>
      <c r="Q310" s="352" t="s">
        <v>286</v>
      </c>
      <c r="R310" s="352" t="s">
        <v>286</v>
      </c>
      <c r="S310" s="352" t="s">
        <v>286</v>
      </c>
    </row>
    <row r="311" spans="1:19" s="298" customFormat="1">
      <c r="A311" s="301" t="s">
        <v>1108</v>
      </c>
      <c r="B311" s="141" t="s">
        <v>1107</v>
      </c>
      <c r="C311" s="342" t="s">
        <v>748</v>
      </c>
      <c r="D311" s="352" t="s">
        <v>286</v>
      </c>
      <c r="E311" s="352" t="s">
        <v>286</v>
      </c>
      <c r="F311" s="352" t="s">
        <v>286</v>
      </c>
      <c r="G311" s="352" t="s">
        <v>286</v>
      </c>
      <c r="H311" s="352" t="s">
        <v>286</v>
      </c>
      <c r="I311" s="352" t="s">
        <v>286</v>
      </c>
      <c r="J311" s="352" t="s">
        <v>286</v>
      </c>
      <c r="K311" s="352" t="s">
        <v>286</v>
      </c>
      <c r="L311" s="352" t="s">
        <v>286</v>
      </c>
      <c r="M311" s="352" t="s">
        <v>286</v>
      </c>
      <c r="N311" s="352" t="s">
        <v>286</v>
      </c>
      <c r="O311" s="352" t="s">
        <v>286</v>
      </c>
      <c r="P311" s="352" t="s">
        <v>286</v>
      </c>
      <c r="Q311" s="352" t="s">
        <v>286</v>
      </c>
      <c r="R311" s="352" t="s">
        <v>286</v>
      </c>
      <c r="S311" s="352" t="s">
        <v>286</v>
      </c>
    </row>
    <row r="312" spans="1:19" s="298" customFormat="1" ht="31.5">
      <c r="A312" s="301" t="s">
        <v>571</v>
      </c>
      <c r="B312" s="285" t="s">
        <v>1035</v>
      </c>
      <c r="C312" s="342" t="s">
        <v>33</v>
      </c>
      <c r="D312" s="352" t="s">
        <v>286</v>
      </c>
      <c r="E312" s="352" t="s">
        <v>286</v>
      </c>
      <c r="F312" s="352" t="s">
        <v>286</v>
      </c>
      <c r="G312" s="352" t="s">
        <v>286</v>
      </c>
      <c r="H312" s="352" t="s">
        <v>286</v>
      </c>
      <c r="I312" s="352" t="s">
        <v>286</v>
      </c>
      <c r="J312" s="352" t="s">
        <v>286</v>
      </c>
      <c r="K312" s="352" t="s">
        <v>286</v>
      </c>
      <c r="L312" s="352" t="s">
        <v>286</v>
      </c>
      <c r="M312" s="352" t="s">
        <v>286</v>
      </c>
      <c r="N312" s="352" t="s">
        <v>286</v>
      </c>
      <c r="O312" s="352" t="s">
        <v>286</v>
      </c>
      <c r="P312" s="352" t="s">
        <v>286</v>
      </c>
      <c r="Q312" s="352" t="s">
        <v>286</v>
      </c>
      <c r="R312" s="352" t="s">
        <v>286</v>
      </c>
      <c r="S312" s="352" t="s">
        <v>286</v>
      </c>
    </row>
    <row r="313" spans="1:19" s="298" customFormat="1">
      <c r="A313" s="301" t="s">
        <v>691</v>
      </c>
      <c r="B313" s="141" t="s">
        <v>946</v>
      </c>
      <c r="C313" s="342" t="s">
        <v>33</v>
      </c>
      <c r="D313" s="352" t="s">
        <v>286</v>
      </c>
      <c r="E313" s="352" t="s">
        <v>286</v>
      </c>
      <c r="F313" s="352" t="s">
        <v>286</v>
      </c>
      <c r="G313" s="352" t="s">
        <v>286</v>
      </c>
      <c r="H313" s="352" t="s">
        <v>286</v>
      </c>
      <c r="I313" s="352" t="s">
        <v>286</v>
      </c>
      <c r="J313" s="352" t="s">
        <v>286</v>
      </c>
      <c r="K313" s="352" t="s">
        <v>286</v>
      </c>
      <c r="L313" s="352" t="s">
        <v>286</v>
      </c>
      <c r="M313" s="352" t="s">
        <v>286</v>
      </c>
      <c r="N313" s="352" t="s">
        <v>286</v>
      </c>
      <c r="O313" s="352" t="s">
        <v>286</v>
      </c>
      <c r="P313" s="352" t="s">
        <v>286</v>
      </c>
      <c r="Q313" s="352" t="s">
        <v>286</v>
      </c>
      <c r="R313" s="352" t="s">
        <v>286</v>
      </c>
      <c r="S313" s="352" t="s">
        <v>286</v>
      </c>
    </row>
    <row r="314" spans="1:19" s="298" customFormat="1" ht="31.5">
      <c r="A314" s="301" t="s">
        <v>913</v>
      </c>
      <c r="B314" s="141" t="s">
        <v>947</v>
      </c>
      <c r="C314" s="342" t="s">
        <v>33</v>
      </c>
      <c r="D314" s="352" t="s">
        <v>286</v>
      </c>
      <c r="E314" s="352" t="s">
        <v>286</v>
      </c>
      <c r="F314" s="352" t="s">
        <v>286</v>
      </c>
      <c r="G314" s="352" t="s">
        <v>286</v>
      </c>
      <c r="H314" s="352" t="s">
        <v>286</v>
      </c>
      <c r="I314" s="352" t="s">
        <v>286</v>
      </c>
      <c r="J314" s="352" t="s">
        <v>286</v>
      </c>
      <c r="K314" s="352" t="s">
        <v>286</v>
      </c>
      <c r="L314" s="352" t="s">
        <v>286</v>
      </c>
      <c r="M314" s="352" t="s">
        <v>286</v>
      </c>
      <c r="N314" s="352" t="s">
        <v>286</v>
      </c>
      <c r="O314" s="352" t="s">
        <v>286</v>
      </c>
      <c r="P314" s="352" t="s">
        <v>286</v>
      </c>
      <c r="Q314" s="352" t="s">
        <v>286</v>
      </c>
      <c r="R314" s="352" t="s">
        <v>286</v>
      </c>
      <c r="S314" s="352" t="s">
        <v>286</v>
      </c>
    </row>
    <row r="315" spans="1:19" s="298" customFormat="1" ht="31.5">
      <c r="A315" s="301" t="s">
        <v>914</v>
      </c>
      <c r="B315" s="141" t="s">
        <v>948</v>
      </c>
      <c r="C315" s="342" t="s">
        <v>33</v>
      </c>
      <c r="D315" s="352" t="s">
        <v>286</v>
      </c>
      <c r="E315" s="352" t="s">
        <v>286</v>
      </c>
      <c r="F315" s="352" t="s">
        <v>286</v>
      </c>
      <c r="G315" s="352" t="s">
        <v>286</v>
      </c>
      <c r="H315" s="352" t="s">
        <v>286</v>
      </c>
      <c r="I315" s="352" t="s">
        <v>286</v>
      </c>
      <c r="J315" s="352" t="s">
        <v>286</v>
      </c>
      <c r="K315" s="352" t="s">
        <v>286</v>
      </c>
      <c r="L315" s="352" t="s">
        <v>286</v>
      </c>
      <c r="M315" s="352" t="s">
        <v>286</v>
      </c>
      <c r="N315" s="352" t="s">
        <v>286</v>
      </c>
      <c r="O315" s="352" t="s">
        <v>286</v>
      </c>
      <c r="P315" s="352" t="s">
        <v>286</v>
      </c>
      <c r="Q315" s="352" t="s">
        <v>286</v>
      </c>
      <c r="R315" s="352" t="s">
        <v>286</v>
      </c>
      <c r="S315" s="352" t="s">
        <v>286</v>
      </c>
    </row>
    <row r="316" spans="1:19" s="298" customFormat="1" ht="31.5">
      <c r="A316" s="301" t="s">
        <v>997</v>
      </c>
      <c r="B316" s="141" t="s">
        <v>949</v>
      </c>
      <c r="C316" s="342" t="s">
        <v>33</v>
      </c>
      <c r="D316" s="352" t="s">
        <v>286</v>
      </c>
      <c r="E316" s="352" t="s">
        <v>286</v>
      </c>
      <c r="F316" s="352" t="s">
        <v>286</v>
      </c>
      <c r="G316" s="352" t="s">
        <v>286</v>
      </c>
      <c r="H316" s="352" t="s">
        <v>286</v>
      </c>
      <c r="I316" s="352" t="s">
        <v>286</v>
      </c>
      <c r="J316" s="352" t="s">
        <v>286</v>
      </c>
      <c r="K316" s="352" t="s">
        <v>286</v>
      </c>
      <c r="L316" s="352" t="s">
        <v>286</v>
      </c>
      <c r="M316" s="352" t="s">
        <v>286</v>
      </c>
      <c r="N316" s="352" t="s">
        <v>286</v>
      </c>
      <c r="O316" s="352" t="s">
        <v>286</v>
      </c>
      <c r="P316" s="352" t="s">
        <v>286</v>
      </c>
      <c r="Q316" s="352" t="s">
        <v>286</v>
      </c>
      <c r="R316" s="352" t="s">
        <v>286</v>
      </c>
      <c r="S316" s="352" t="s">
        <v>286</v>
      </c>
    </row>
    <row r="317" spans="1:19" s="298" customFormat="1">
      <c r="A317" s="301" t="s">
        <v>692</v>
      </c>
      <c r="B317" s="284" t="s">
        <v>1057</v>
      </c>
      <c r="C317" s="342" t="s">
        <v>33</v>
      </c>
      <c r="D317" s="352" t="s">
        <v>286</v>
      </c>
      <c r="E317" s="352" t="s">
        <v>286</v>
      </c>
      <c r="F317" s="352" t="s">
        <v>286</v>
      </c>
      <c r="G317" s="352" t="s">
        <v>286</v>
      </c>
      <c r="H317" s="352" t="s">
        <v>286</v>
      </c>
      <c r="I317" s="352" t="s">
        <v>286</v>
      </c>
      <c r="J317" s="352" t="s">
        <v>286</v>
      </c>
      <c r="K317" s="352" t="s">
        <v>286</v>
      </c>
      <c r="L317" s="352" t="s">
        <v>286</v>
      </c>
      <c r="M317" s="352" t="s">
        <v>286</v>
      </c>
      <c r="N317" s="352" t="s">
        <v>286</v>
      </c>
      <c r="O317" s="352" t="s">
        <v>286</v>
      </c>
      <c r="P317" s="352" t="s">
        <v>286</v>
      </c>
      <c r="Q317" s="352" t="s">
        <v>286</v>
      </c>
      <c r="R317" s="352" t="s">
        <v>286</v>
      </c>
      <c r="S317" s="352" t="s">
        <v>286</v>
      </c>
    </row>
    <row r="318" spans="1:19" s="298" customFormat="1">
      <c r="A318" s="301" t="s">
        <v>693</v>
      </c>
      <c r="B318" s="284" t="s">
        <v>950</v>
      </c>
      <c r="C318" s="342" t="s">
        <v>33</v>
      </c>
      <c r="D318" s="352" t="s">
        <v>286</v>
      </c>
      <c r="E318" s="352" t="s">
        <v>286</v>
      </c>
      <c r="F318" s="352" t="s">
        <v>286</v>
      </c>
      <c r="G318" s="352" t="s">
        <v>286</v>
      </c>
      <c r="H318" s="352" t="s">
        <v>286</v>
      </c>
      <c r="I318" s="352" t="s">
        <v>286</v>
      </c>
      <c r="J318" s="352" t="s">
        <v>286</v>
      </c>
      <c r="K318" s="352" t="s">
        <v>286</v>
      </c>
      <c r="L318" s="352" t="s">
        <v>286</v>
      </c>
      <c r="M318" s="352" t="s">
        <v>286</v>
      </c>
      <c r="N318" s="352" t="s">
        <v>286</v>
      </c>
      <c r="O318" s="352" t="s">
        <v>286</v>
      </c>
      <c r="P318" s="352" t="s">
        <v>286</v>
      </c>
      <c r="Q318" s="352" t="s">
        <v>286</v>
      </c>
      <c r="R318" s="352" t="s">
        <v>286</v>
      </c>
      <c r="S318" s="352" t="s">
        <v>286</v>
      </c>
    </row>
    <row r="319" spans="1:19" s="298" customFormat="1">
      <c r="A319" s="301" t="s">
        <v>694</v>
      </c>
      <c r="B319" s="284" t="s">
        <v>1050</v>
      </c>
      <c r="C319" s="342" t="s">
        <v>33</v>
      </c>
      <c r="D319" s="352" t="s">
        <v>286</v>
      </c>
      <c r="E319" s="352" t="s">
        <v>286</v>
      </c>
      <c r="F319" s="352" t="s">
        <v>286</v>
      </c>
      <c r="G319" s="352" t="s">
        <v>286</v>
      </c>
      <c r="H319" s="352" t="s">
        <v>286</v>
      </c>
      <c r="I319" s="352" t="s">
        <v>286</v>
      </c>
      <c r="J319" s="352" t="s">
        <v>286</v>
      </c>
      <c r="K319" s="352" t="s">
        <v>286</v>
      </c>
      <c r="L319" s="352" t="s">
        <v>286</v>
      </c>
      <c r="M319" s="352" t="s">
        <v>286</v>
      </c>
      <c r="N319" s="352" t="s">
        <v>286</v>
      </c>
      <c r="O319" s="352" t="s">
        <v>286</v>
      </c>
      <c r="P319" s="352" t="s">
        <v>286</v>
      </c>
      <c r="Q319" s="352" t="s">
        <v>286</v>
      </c>
      <c r="R319" s="352" t="s">
        <v>286</v>
      </c>
      <c r="S319" s="352" t="s">
        <v>286</v>
      </c>
    </row>
    <row r="320" spans="1:19" s="298" customFormat="1" ht="19.5" customHeight="1">
      <c r="A320" s="301" t="s">
        <v>695</v>
      </c>
      <c r="B320" s="284" t="s">
        <v>951</v>
      </c>
      <c r="C320" s="342" t="s">
        <v>33</v>
      </c>
      <c r="D320" s="352" t="s">
        <v>286</v>
      </c>
      <c r="E320" s="352" t="s">
        <v>286</v>
      </c>
      <c r="F320" s="352" t="s">
        <v>286</v>
      </c>
      <c r="G320" s="352" t="s">
        <v>286</v>
      </c>
      <c r="H320" s="352" t="s">
        <v>286</v>
      </c>
      <c r="I320" s="352" t="s">
        <v>286</v>
      </c>
      <c r="J320" s="352" t="s">
        <v>286</v>
      </c>
      <c r="K320" s="352" t="s">
        <v>286</v>
      </c>
      <c r="L320" s="352" t="s">
        <v>286</v>
      </c>
      <c r="M320" s="352" t="s">
        <v>286</v>
      </c>
      <c r="N320" s="352" t="s">
        <v>286</v>
      </c>
      <c r="O320" s="352" t="s">
        <v>286</v>
      </c>
      <c r="P320" s="352" t="s">
        <v>286</v>
      </c>
      <c r="Q320" s="352" t="s">
        <v>286</v>
      </c>
      <c r="R320" s="352" t="s">
        <v>286</v>
      </c>
      <c r="S320" s="352" t="s">
        <v>286</v>
      </c>
    </row>
    <row r="321" spans="1:19" s="298" customFormat="1" ht="19.5" customHeight="1">
      <c r="A321" s="301" t="s">
        <v>696</v>
      </c>
      <c r="B321" s="284" t="s">
        <v>1058</v>
      </c>
      <c r="C321" s="300" t="s">
        <v>33</v>
      </c>
      <c r="D321" s="324" t="s">
        <v>286</v>
      </c>
      <c r="E321" s="324" t="s">
        <v>286</v>
      </c>
      <c r="F321" s="324" t="s">
        <v>286</v>
      </c>
      <c r="G321" s="352" t="s">
        <v>286</v>
      </c>
      <c r="H321" s="324" t="s">
        <v>286</v>
      </c>
      <c r="I321" s="324" t="s">
        <v>286</v>
      </c>
      <c r="J321" s="324" t="s">
        <v>286</v>
      </c>
      <c r="K321" s="324" t="s">
        <v>286</v>
      </c>
      <c r="L321" s="324" t="s">
        <v>286</v>
      </c>
      <c r="M321" s="324" t="s">
        <v>286</v>
      </c>
      <c r="N321" s="324" t="s">
        <v>286</v>
      </c>
      <c r="O321" s="324" t="s">
        <v>286</v>
      </c>
      <c r="P321" s="324" t="s">
        <v>286</v>
      </c>
      <c r="Q321" s="324" t="s">
        <v>286</v>
      </c>
      <c r="R321" s="324" t="s">
        <v>286</v>
      </c>
      <c r="S321" s="324" t="s">
        <v>286</v>
      </c>
    </row>
    <row r="322" spans="1:19" s="298" customFormat="1" ht="36.75" customHeight="1">
      <c r="A322" s="301" t="s">
        <v>697</v>
      </c>
      <c r="B322" s="141" t="s">
        <v>1036</v>
      </c>
      <c r="C322" s="300" t="s">
        <v>33</v>
      </c>
      <c r="D322" s="324" t="s">
        <v>286</v>
      </c>
      <c r="E322" s="324" t="s">
        <v>286</v>
      </c>
      <c r="F322" s="324" t="s">
        <v>286</v>
      </c>
      <c r="G322" s="352" t="s">
        <v>286</v>
      </c>
      <c r="H322" s="324" t="s">
        <v>286</v>
      </c>
      <c r="I322" s="324" t="s">
        <v>286</v>
      </c>
      <c r="J322" s="324" t="s">
        <v>286</v>
      </c>
      <c r="K322" s="324" t="s">
        <v>286</v>
      </c>
      <c r="L322" s="324" t="s">
        <v>286</v>
      </c>
      <c r="M322" s="324" t="s">
        <v>286</v>
      </c>
      <c r="N322" s="324" t="s">
        <v>286</v>
      </c>
      <c r="O322" s="324" t="s">
        <v>286</v>
      </c>
      <c r="P322" s="324" t="s">
        <v>286</v>
      </c>
      <c r="Q322" s="324" t="s">
        <v>286</v>
      </c>
      <c r="R322" s="324" t="s">
        <v>286</v>
      </c>
      <c r="S322" s="324" t="s">
        <v>286</v>
      </c>
    </row>
    <row r="323" spans="1:19" s="298" customFormat="1" ht="19.5" customHeight="1">
      <c r="A323" s="301" t="s">
        <v>1075</v>
      </c>
      <c r="B323" s="292" t="s">
        <v>643</v>
      </c>
      <c r="C323" s="300" t="s">
        <v>33</v>
      </c>
      <c r="D323" s="324" t="s">
        <v>286</v>
      </c>
      <c r="E323" s="324" t="s">
        <v>286</v>
      </c>
      <c r="F323" s="324" t="s">
        <v>286</v>
      </c>
      <c r="G323" s="352" t="s">
        <v>286</v>
      </c>
      <c r="H323" s="324" t="s">
        <v>286</v>
      </c>
      <c r="I323" s="324" t="s">
        <v>286</v>
      </c>
      <c r="J323" s="324" t="s">
        <v>286</v>
      </c>
      <c r="K323" s="324" t="s">
        <v>286</v>
      </c>
      <c r="L323" s="324" t="s">
        <v>286</v>
      </c>
      <c r="M323" s="324" t="s">
        <v>286</v>
      </c>
      <c r="N323" s="324" t="s">
        <v>286</v>
      </c>
      <c r="O323" s="324" t="s">
        <v>286</v>
      </c>
      <c r="P323" s="324" t="s">
        <v>286</v>
      </c>
      <c r="Q323" s="324" t="s">
        <v>286</v>
      </c>
      <c r="R323" s="324" t="s">
        <v>286</v>
      </c>
      <c r="S323" s="324" t="s">
        <v>286</v>
      </c>
    </row>
    <row r="324" spans="1:19" s="298" customFormat="1" ht="19.5" customHeight="1">
      <c r="A324" s="301" t="s">
        <v>1076</v>
      </c>
      <c r="B324" s="292" t="s">
        <v>631</v>
      </c>
      <c r="C324" s="300" t="s">
        <v>33</v>
      </c>
      <c r="D324" s="324" t="s">
        <v>286</v>
      </c>
      <c r="E324" s="324" t="s">
        <v>286</v>
      </c>
      <c r="F324" s="324" t="s">
        <v>286</v>
      </c>
      <c r="G324" s="352" t="s">
        <v>286</v>
      </c>
      <c r="H324" s="324" t="s">
        <v>286</v>
      </c>
      <c r="I324" s="324" t="s">
        <v>286</v>
      </c>
      <c r="J324" s="324" t="s">
        <v>286</v>
      </c>
      <c r="K324" s="324" t="s">
        <v>286</v>
      </c>
      <c r="L324" s="324" t="s">
        <v>286</v>
      </c>
      <c r="M324" s="324" t="s">
        <v>286</v>
      </c>
      <c r="N324" s="324" t="s">
        <v>286</v>
      </c>
      <c r="O324" s="324" t="s">
        <v>286</v>
      </c>
      <c r="P324" s="324" t="s">
        <v>286</v>
      </c>
      <c r="Q324" s="324" t="s">
        <v>286</v>
      </c>
      <c r="R324" s="324" t="s">
        <v>286</v>
      </c>
      <c r="S324" s="324" t="s">
        <v>286</v>
      </c>
    </row>
    <row r="325" spans="1:19" s="298" customFormat="1" ht="15.6" customHeight="1">
      <c r="A325" s="377" t="s">
        <v>1134</v>
      </c>
      <c r="B325" s="377"/>
      <c r="C325" s="377"/>
      <c r="D325" s="377"/>
      <c r="E325" s="377"/>
      <c r="F325" s="377"/>
      <c r="G325" s="377"/>
      <c r="H325" s="377"/>
      <c r="I325" s="377"/>
      <c r="J325" s="377"/>
      <c r="K325" s="377"/>
      <c r="L325" s="377"/>
      <c r="M325" s="377"/>
      <c r="N325" s="377"/>
      <c r="O325" s="377"/>
      <c r="P325" s="377"/>
      <c r="Q325" s="377"/>
      <c r="R325" s="377"/>
      <c r="S325" s="377"/>
    </row>
    <row r="326" spans="1:19" ht="31.5">
      <c r="A326" s="310" t="s">
        <v>572</v>
      </c>
      <c r="B326" s="311" t="s">
        <v>608</v>
      </c>
      <c r="C326" s="308" t="s">
        <v>286</v>
      </c>
      <c r="D326" s="296" t="s">
        <v>590</v>
      </c>
      <c r="E326" s="296" t="s">
        <v>590</v>
      </c>
      <c r="F326" s="336" t="s">
        <v>590</v>
      </c>
      <c r="G326" s="336" t="s">
        <v>590</v>
      </c>
      <c r="H326" s="336" t="s">
        <v>590</v>
      </c>
      <c r="I326" s="336" t="s">
        <v>590</v>
      </c>
      <c r="J326" s="296" t="s">
        <v>590</v>
      </c>
      <c r="K326" s="296" t="s">
        <v>590</v>
      </c>
      <c r="L326" s="296" t="s">
        <v>590</v>
      </c>
      <c r="M326" s="296" t="s">
        <v>590</v>
      </c>
      <c r="N326" s="296" t="s">
        <v>590</v>
      </c>
      <c r="O326" s="296" t="s">
        <v>590</v>
      </c>
      <c r="P326" s="296" t="s">
        <v>590</v>
      </c>
      <c r="Q326" s="296" t="s">
        <v>590</v>
      </c>
      <c r="R326" s="296" t="s">
        <v>590</v>
      </c>
      <c r="S326" s="296" t="s">
        <v>590</v>
      </c>
    </row>
    <row r="327" spans="1:19">
      <c r="A327" s="301" t="s">
        <v>573</v>
      </c>
      <c r="B327" s="285" t="s">
        <v>609</v>
      </c>
      <c r="C327" s="300" t="s">
        <v>36</v>
      </c>
      <c r="D327" s="324" t="s">
        <v>286</v>
      </c>
      <c r="E327" s="324" t="s">
        <v>286</v>
      </c>
      <c r="F327" s="324" t="s">
        <v>286</v>
      </c>
      <c r="G327" s="352" t="s">
        <v>286</v>
      </c>
      <c r="H327" s="324" t="s">
        <v>286</v>
      </c>
      <c r="I327" s="324" t="s">
        <v>286</v>
      </c>
      <c r="J327" s="324" t="s">
        <v>286</v>
      </c>
      <c r="K327" s="324" t="s">
        <v>286</v>
      </c>
      <c r="L327" s="324" t="s">
        <v>286</v>
      </c>
      <c r="M327" s="324" t="s">
        <v>286</v>
      </c>
      <c r="N327" s="324" t="s">
        <v>286</v>
      </c>
      <c r="O327" s="324" t="s">
        <v>286</v>
      </c>
      <c r="P327" s="324" t="s">
        <v>286</v>
      </c>
      <c r="Q327" s="324" t="s">
        <v>286</v>
      </c>
      <c r="R327" s="324" t="s">
        <v>286</v>
      </c>
      <c r="S327" s="324" t="s">
        <v>286</v>
      </c>
    </row>
    <row r="328" spans="1:19">
      <c r="A328" s="301" t="s">
        <v>574</v>
      </c>
      <c r="B328" s="285" t="s">
        <v>610</v>
      </c>
      <c r="C328" s="300" t="s">
        <v>611</v>
      </c>
      <c r="D328" s="324" t="s">
        <v>286</v>
      </c>
      <c r="E328" s="324" t="s">
        <v>286</v>
      </c>
      <c r="F328" s="324" t="s">
        <v>286</v>
      </c>
      <c r="G328" s="352" t="s">
        <v>286</v>
      </c>
      <c r="H328" s="324" t="s">
        <v>286</v>
      </c>
      <c r="I328" s="324" t="s">
        <v>286</v>
      </c>
      <c r="J328" s="324" t="s">
        <v>286</v>
      </c>
      <c r="K328" s="324" t="s">
        <v>286</v>
      </c>
      <c r="L328" s="324" t="s">
        <v>286</v>
      </c>
      <c r="M328" s="324" t="s">
        <v>286</v>
      </c>
      <c r="N328" s="324" t="s">
        <v>286</v>
      </c>
      <c r="O328" s="324" t="s">
        <v>286</v>
      </c>
      <c r="P328" s="324" t="s">
        <v>286</v>
      </c>
      <c r="Q328" s="324" t="s">
        <v>286</v>
      </c>
      <c r="R328" s="324" t="s">
        <v>286</v>
      </c>
      <c r="S328" s="324" t="s">
        <v>286</v>
      </c>
    </row>
    <row r="329" spans="1:19">
      <c r="A329" s="301" t="s">
        <v>575</v>
      </c>
      <c r="B329" s="285" t="s">
        <v>612</v>
      </c>
      <c r="C329" s="300" t="s">
        <v>36</v>
      </c>
      <c r="D329" s="324" t="s">
        <v>286</v>
      </c>
      <c r="E329" s="324" t="s">
        <v>286</v>
      </c>
      <c r="F329" s="324" t="s">
        <v>286</v>
      </c>
      <c r="G329" s="352" t="s">
        <v>286</v>
      </c>
      <c r="H329" s="324" t="s">
        <v>286</v>
      </c>
      <c r="I329" s="324" t="s">
        <v>286</v>
      </c>
      <c r="J329" s="324" t="s">
        <v>286</v>
      </c>
      <c r="K329" s="324" t="s">
        <v>286</v>
      </c>
      <c r="L329" s="324" t="s">
        <v>286</v>
      </c>
      <c r="M329" s="324" t="s">
        <v>286</v>
      </c>
      <c r="N329" s="324" t="s">
        <v>286</v>
      </c>
      <c r="O329" s="324" t="s">
        <v>286</v>
      </c>
      <c r="P329" s="324" t="s">
        <v>286</v>
      </c>
      <c r="Q329" s="324" t="s">
        <v>286</v>
      </c>
      <c r="R329" s="324" t="s">
        <v>286</v>
      </c>
      <c r="S329" s="324" t="s">
        <v>286</v>
      </c>
    </row>
    <row r="330" spans="1:19">
      <c r="A330" s="301" t="s">
        <v>576</v>
      </c>
      <c r="B330" s="285" t="s">
        <v>614</v>
      </c>
      <c r="C330" s="300" t="s">
        <v>611</v>
      </c>
      <c r="D330" s="324" t="s">
        <v>286</v>
      </c>
      <c r="E330" s="324" t="s">
        <v>286</v>
      </c>
      <c r="F330" s="324" t="s">
        <v>286</v>
      </c>
      <c r="G330" s="352" t="s">
        <v>286</v>
      </c>
      <c r="H330" s="324" t="s">
        <v>286</v>
      </c>
      <c r="I330" s="324" t="s">
        <v>286</v>
      </c>
      <c r="J330" s="324" t="s">
        <v>286</v>
      </c>
      <c r="K330" s="324" t="s">
        <v>286</v>
      </c>
      <c r="L330" s="324" t="s">
        <v>286</v>
      </c>
      <c r="M330" s="324" t="s">
        <v>286</v>
      </c>
      <c r="N330" s="324" t="s">
        <v>286</v>
      </c>
      <c r="O330" s="324" t="s">
        <v>286</v>
      </c>
      <c r="P330" s="324" t="s">
        <v>286</v>
      </c>
      <c r="Q330" s="324" t="s">
        <v>286</v>
      </c>
      <c r="R330" s="324" t="s">
        <v>286</v>
      </c>
      <c r="S330" s="324" t="s">
        <v>286</v>
      </c>
    </row>
    <row r="331" spans="1:19">
      <c r="A331" s="301" t="s">
        <v>578</v>
      </c>
      <c r="B331" s="285" t="s">
        <v>613</v>
      </c>
      <c r="C331" s="300" t="s">
        <v>1141</v>
      </c>
      <c r="D331" s="324" t="s">
        <v>286</v>
      </c>
      <c r="E331" s="324" t="s">
        <v>286</v>
      </c>
      <c r="F331" s="324" t="s">
        <v>286</v>
      </c>
      <c r="G331" s="352" t="s">
        <v>286</v>
      </c>
      <c r="H331" s="324" t="s">
        <v>286</v>
      </c>
      <c r="I331" s="324" t="s">
        <v>286</v>
      </c>
      <c r="J331" s="324" t="s">
        <v>286</v>
      </c>
      <c r="K331" s="324" t="s">
        <v>286</v>
      </c>
      <c r="L331" s="324" t="s">
        <v>286</v>
      </c>
      <c r="M331" s="324" t="s">
        <v>286</v>
      </c>
      <c r="N331" s="324" t="s">
        <v>286</v>
      </c>
      <c r="O331" s="324" t="s">
        <v>286</v>
      </c>
      <c r="P331" s="324" t="s">
        <v>286</v>
      </c>
      <c r="Q331" s="324" t="s">
        <v>286</v>
      </c>
      <c r="R331" s="324" t="s">
        <v>286</v>
      </c>
      <c r="S331" s="324" t="s">
        <v>286</v>
      </c>
    </row>
    <row r="332" spans="1:19">
      <c r="A332" s="301" t="s">
        <v>703</v>
      </c>
      <c r="B332" s="285" t="s">
        <v>577</v>
      </c>
      <c r="C332" s="300" t="s">
        <v>286</v>
      </c>
      <c r="D332" s="296" t="s">
        <v>590</v>
      </c>
      <c r="E332" s="296" t="s">
        <v>590</v>
      </c>
      <c r="F332" s="296" t="s">
        <v>590</v>
      </c>
      <c r="G332" s="336" t="s">
        <v>590</v>
      </c>
      <c r="H332" s="296" t="s">
        <v>590</v>
      </c>
      <c r="I332" s="296" t="s">
        <v>590</v>
      </c>
      <c r="J332" s="296" t="s">
        <v>590</v>
      </c>
      <c r="K332" s="296" t="s">
        <v>590</v>
      </c>
      <c r="L332" s="296" t="s">
        <v>590</v>
      </c>
      <c r="M332" s="296" t="s">
        <v>590</v>
      </c>
      <c r="N332" s="296" t="s">
        <v>590</v>
      </c>
      <c r="O332" s="296" t="s">
        <v>590</v>
      </c>
      <c r="P332" s="296" t="s">
        <v>590</v>
      </c>
      <c r="Q332" s="296" t="s">
        <v>590</v>
      </c>
      <c r="R332" s="296" t="s">
        <v>590</v>
      </c>
      <c r="S332" s="296" t="s">
        <v>590</v>
      </c>
    </row>
    <row r="333" spans="1:19">
      <c r="A333" s="301" t="s">
        <v>704</v>
      </c>
      <c r="B333" s="141" t="s">
        <v>580</v>
      </c>
      <c r="C333" s="300" t="s">
        <v>1141</v>
      </c>
      <c r="D333" s="324" t="s">
        <v>286</v>
      </c>
      <c r="E333" s="324" t="s">
        <v>286</v>
      </c>
      <c r="F333" s="324" t="s">
        <v>286</v>
      </c>
      <c r="G333" s="352" t="s">
        <v>286</v>
      </c>
      <c r="H333" s="324" t="s">
        <v>286</v>
      </c>
      <c r="I333" s="324" t="s">
        <v>286</v>
      </c>
      <c r="J333" s="324" t="s">
        <v>286</v>
      </c>
      <c r="K333" s="324" t="s">
        <v>286</v>
      </c>
      <c r="L333" s="324" t="s">
        <v>286</v>
      </c>
      <c r="M333" s="324" t="s">
        <v>286</v>
      </c>
      <c r="N333" s="324" t="s">
        <v>286</v>
      </c>
      <c r="O333" s="324" t="s">
        <v>286</v>
      </c>
      <c r="P333" s="324" t="s">
        <v>286</v>
      </c>
      <c r="Q333" s="324" t="s">
        <v>286</v>
      </c>
      <c r="R333" s="324" t="s">
        <v>286</v>
      </c>
      <c r="S333" s="324" t="s">
        <v>286</v>
      </c>
    </row>
    <row r="334" spans="1:19">
      <c r="A334" s="301" t="s">
        <v>705</v>
      </c>
      <c r="B334" s="141" t="s">
        <v>579</v>
      </c>
      <c r="C334" s="300" t="s">
        <v>1143</v>
      </c>
      <c r="D334" s="324" t="s">
        <v>286</v>
      </c>
      <c r="E334" s="324" t="s">
        <v>286</v>
      </c>
      <c r="F334" s="324" t="s">
        <v>286</v>
      </c>
      <c r="G334" s="352" t="s">
        <v>286</v>
      </c>
      <c r="H334" s="324" t="s">
        <v>286</v>
      </c>
      <c r="I334" s="324" t="s">
        <v>286</v>
      </c>
      <c r="J334" s="324" t="s">
        <v>286</v>
      </c>
      <c r="K334" s="324" t="s">
        <v>286</v>
      </c>
      <c r="L334" s="324" t="s">
        <v>286</v>
      </c>
      <c r="M334" s="324" t="s">
        <v>286</v>
      </c>
      <c r="N334" s="324" t="s">
        <v>286</v>
      </c>
      <c r="O334" s="324" t="s">
        <v>286</v>
      </c>
      <c r="P334" s="324" t="s">
        <v>286</v>
      </c>
      <c r="Q334" s="324" t="s">
        <v>286</v>
      </c>
      <c r="R334" s="324" t="s">
        <v>286</v>
      </c>
      <c r="S334" s="324" t="s">
        <v>286</v>
      </c>
    </row>
    <row r="335" spans="1:19">
      <c r="A335" s="301" t="s">
        <v>706</v>
      </c>
      <c r="B335" s="285" t="s">
        <v>907</v>
      </c>
      <c r="C335" s="300" t="s">
        <v>286</v>
      </c>
      <c r="D335" s="296" t="s">
        <v>590</v>
      </c>
      <c r="E335" s="296" t="s">
        <v>590</v>
      </c>
      <c r="F335" s="296" t="s">
        <v>590</v>
      </c>
      <c r="G335" s="336" t="s">
        <v>590</v>
      </c>
      <c r="H335" s="296" t="s">
        <v>590</v>
      </c>
      <c r="I335" s="296" t="s">
        <v>590</v>
      </c>
      <c r="J335" s="296" t="s">
        <v>590</v>
      </c>
      <c r="K335" s="296" t="s">
        <v>590</v>
      </c>
      <c r="L335" s="296" t="s">
        <v>590</v>
      </c>
      <c r="M335" s="296" t="s">
        <v>590</v>
      </c>
      <c r="N335" s="296" t="s">
        <v>590</v>
      </c>
      <c r="O335" s="296" t="s">
        <v>590</v>
      </c>
      <c r="P335" s="296" t="s">
        <v>590</v>
      </c>
      <c r="Q335" s="296" t="s">
        <v>590</v>
      </c>
      <c r="R335" s="296" t="s">
        <v>590</v>
      </c>
      <c r="S335" s="296" t="s">
        <v>590</v>
      </c>
    </row>
    <row r="336" spans="1:19">
      <c r="A336" s="301" t="s">
        <v>707</v>
      </c>
      <c r="B336" s="141" t="s">
        <v>580</v>
      </c>
      <c r="C336" s="300" t="s">
        <v>1141</v>
      </c>
      <c r="D336" s="324" t="s">
        <v>286</v>
      </c>
      <c r="E336" s="324" t="s">
        <v>286</v>
      </c>
      <c r="F336" s="324" t="s">
        <v>286</v>
      </c>
      <c r="G336" s="352" t="s">
        <v>286</v>
      </c>
      <c r="H336" s="324" t="s">
        <v>286</v>
      </c>
      <c r="I336" s="324" t="s">
        <v>286</v>
      </c>
      <c r="J336" s="324" t="s">
        <v>286</v>
      </c>
      <c r="K336" s="324" t="s">
        <v>286</v>
      </c>
      <c r="L336" s="324" t="s">
        <v>286</v>
      </c>
      <c r="M336" s="324" t="s">
        <v>286</v>
      </c>
      <c r="N336" s="324" t="s">
        <v>286</v>
      </c>
      <c r="O336" s="324" t="s">
        <v>286</v>
      </c>
      <c r="P336" s="324" t="s">
        <v>286</v>
      </c>
      <c r="Q336" s="324" t="s">
        <v>286</v>
      </c>
      <c r="R336" s="324" t="s">
        <v>286</v>
      </c>
      <c r="S336" s="324" t="s">
        <v>286</v>
      </c>
    </row>
    <row r="337" spans="1:19">
      <c r="A337" s="301" t="s">
        <v>708</v>
      </c>
      <c r="B337" s="141" t="s">
        <v>581</v>
      </c>
      <c r="C337" s="300" t="s">
        <v>36</v>
      </c>
      <c r="D337" s="324" t="s">
        <v>286</v>
      </c>
      <c r="E337" s="324" t="s">
        <v>286</v>
      </c>
      <c r="F337" s="324" t="s">
        <v>286</v>
      </c>
      <c r="G337" s="352" t="s">
        <v>286</v>
      </c>
      <c r="H337" s="324" t="s">
        <v>286</v>
      </c>
      <c r="I337" s="324" t="s">
        <v>286</v>
      </c>
      <c r="J337" s="324" t="s">
        <v>286</v>
      </c>
      <c r="K337" s="324" t="s">
        <v>286</v>
      </c>
      <c r="L337" s="324" t="s">
        <v>286</v>
      </c>
      <c r="M337" s="324" t="s">
        <v>286</v>
      </c>
      <c r="N337" s="324" t="s">
        <v>286</v>
      </c>
      <c r="O337" s="324" t="s">
        <v>286</v>
      </c>
      <c r="P337" s="324" t="s">
        <v>286</v>
      </c>
      <c r="Q337" s="324" t="s">
        <v>286</v>
      </c>
      <c r="R337" s="324" t="s">
        <v>286</v>
      </c>
      <c r="S337" s="324" t="s">
        <v>286</v>
      </c>
    </row>
    <row r="338" spans="1:19">
      <c r="A338" s="301" t="s">
        <v>709</v>
      </c>
      <c r="B338" s="141" t="s">
        <v>579</v>
      </c>
      <c r="C338" s="300" t="s">
        <v>1143</v>
      </c>
      <c r="D338" s="324" t="s">
        <v>286</v>
      </c>
      <c r="E338" s="324" t="s">
        <v>286</v>
      </c>
      <c r="F338" s="324" t="s">
        <v>286</v>
      </c>
      <c r="G338" s="352" t="s">
        <v>286</v>
      </c>
      <c r="H338" s="324" t="s">
        <v>286</v>
      </c>
      <c r="I338" s="324" t="s">
        <v>286</v>
      </c>
      <c r="J338" s="324" t="s">
        <v>286</v>
      </c>
      <c r="K338" s="324" t="s">
        <v>286</v>
      </c>
      <c r="L338" s="324" t="s">
        <v>286</v>
      </c>
      <c r="M338" s="324" t="s">
        <v>286</v>
      </c>
      <c r="N338" s="324" t="s">
        <v>286</v>
      </c>
      <c r="O338" s="324" t="s">
        <v>286</v>
      </c>
      <c r="P338" s="324" t="s">
        <v>286</v>
      </c>
      <c r="Q338" s="324" t="s">
        <v>286</v>
      </c>
      <c r="R338" s="324" t="s">
        <v>286</v>
      </c>
      <c r="S338" s="324" t="s">
        <v>286</v>
      </c>
    </row>
    <row r="339" spans="1:19">
      <c r="A339" s="301" t="s">
        <v>710</v>
      </c>
      <c r="B339" s="285" t="s">
        <v>34</v>
      </c>
      <c r="C339" s="300" t="s">
        <v>286</v>
      </c>
      <c r="D339" s="296" t="s">
        <v>590</v>
      </c>
      <c r="E339" s="296" t="s">
        <v>590</v>
      </c>
      <c r="F339" s="296" t="s">
        <v>590</v>
      </c>
      <c r="G339" s="336" t="s">
        <v>590</v>
      </c>
      <c r="H339" s="296" t="s">
        <v>590</v>
      </c>
      <c r="I339" s="296" t="s">
        <v>590</v>
      </c>
      <c r="J339" s="296" t="s">
        <v>590</v>
      </c>
      <c r="K339" s="296" t="s">
        <v>590</v>
      </c>
      <c r="L339" s="296" t="s">
        <v>590</v>
      </c>
      <c r="M339" s="296" t="s">
        <v>590</v>
      </c>
      <c r="N339" s="296" t="s">
        <v>590</v>
      </c>
      <c r="O339" s="296" t="s">
        <v>590</v>
      </c>
      <c r="P339" s="296" t="s">
        <v>590</v>
      </c>
      <c r="Q339" s="296" t="s">
        <v>590</v>
      </c>
      <c r="R339" s="296" t="s">
        <v>590</v>
      </c>
      <c r="S339" s="296" t="s">
        <v>590</v>
      </c>
    </row>
    <row r="340" spans="1:19">
      <c r="A340" s="301" t="s">
        <v>711</v>
      </c>
      <c r="B340" s="141" t="s">
        <v>580</v>
      </c>
      <c r="C340" s="300" t="s">
        <v>1141</v>
      </c>
      <c r="D340" s="324" t="s">
        <v>286</v>
      </c>
      <c r="E340" s="324" t="s">
        <v>286</v>
      </c>
      <c r="F340" s="324" t="s">
        <v>286</v>
      </c>
      <c r="G340" s="352" t="s">
        <v>286</v>
      </c>
      <c r="H340" s="324" t="s">
        <v>286</v>
      </c>
      <c r="I340" s="324" t="s">
        <v>286</v>
      </c>
      <c r="J340" s="324" t="s">
        <v>286</v>
      </c>
      <c r="K340" s="324" t="s">
        <v>286</v>
      </c>
      <c r="L340" s="324" t="s">
        <v>286</v>
      </c>
      <c r="M340" s="324" t="s">
        <v>286</v>
      </c>
      <c r="N340" s="324" t="s">
        <v>286</v>
      </c>
      <c r="O340" s="324" t="s">
        <v>286</v>
      </c>
      <c r="P340" s="324" t="s">
        <v>286</v>
      </c>
      <c r="Q340" s="324" t="s">
        <v>286</v>
      </c>
      <c r="R340" s="324" t="s">
        <v>286</v>
      </c>
      <c r="S340" s="324" t="s">
        <v>286</v>
      </c>
    </row>
    <row r="341" spans="1:19">
      <c r="A341" s="301" t="s">
        <v>712</v>
      </c>
      <c r="B341" s="141" t="s">
        <v>579</v>
      </c>
      <c r="C341" s="300" t="s">
        <v>1143</v>
      </c>
      <c r="D341" s="324" t="s">
        <v>286</v>
      </c>
      <c r="E341" s="324" t="s">
        <v>286</v>
      </c>
      <c r="F341" s="324" t="s">
        <v>286</v>
      </c>
      <c r="G341" s="352" t="s">
        <v>286</v>
      </c>
      <c r="H341" s="324" t="s">
        <v>286</v>
      </c>
      <c r="I341" s="324" t="s">
        <v>286</v>
      </c>
      <c r="J341" s="324" t="s">
        <v>286</v>
      </c>
      <c r="K341" s="324" t="s">
        <v>286</v>
      </c>
      <c r="L341" s="324" t="s">
        <v>286</v>
      </c>
      <c r="M341" s="324" t="s">
        <v>286</v>
      </c>
      <c r="N341" s="324" t="s">
        <v>286</v>
      </c>
      <c r="O341" s="324" t="s">
        <v>286</v>
      </c>
      <c r="P341" s="324" t="s">
        <v>286</v>
      </c>
      <c r="Q341" s="324" t="s">
        <v>286</v>
      </c>
      <c r="R341" s="324" t="s">
        <v>286</v>
      </c>
      <c r="S341" s="324" t="s">
        <v>286</v>
      </c>
    </row>
    <row r="342" spans="1:19">
      <c r="A342" s="301" t="s">
        <v>713</v>
      </c>
      <c r="B342" s="285" t="s">
        <v>35</v>
      </c>
      <c r="C342" s="300" t="s">
        <v>286</v>
      </c>
      <c r="D342" s="296" t="s">
        <v>590</v>
      </c>
      <c r="E342" s="296" t="s">
        <v>590</v>
      </c>
      <c r="F342" s="296" t="s">
        <v>590</v>
      </c>
      <c r="G342" s="336" t="s">
        <v>590</v>
      </c>
      <c r="H342" s="296" t="s">
        <v>590</v>
      </c>
      <c r="I342" s="296" t="s">
        <v>590</v>
      </c>
      <c r="J342" s="296" t="s">
        <v>590</v>
      </c>
      <c r="K342" s="296" t="s">
        <v>590</v>
      </c>
      <c r="L342" s="296" t="s">
        <v>590</v>
      </c>
      <c r="M342" s="296" t="s">
        <v>590</v>
      </c>
      <c r="N342" s="296" t="s">
        <v>590</v>
      </c>
      <c r="O342" s="296" t="s">
        <v>590</v>
      </c>
      <c r="P342" s="296" t="s">
        <v>590</v>
      </c>
      <c r="Q342" s="296" t="s">
        <v>590</v>
      </c>
      <c r="R342" s="296" t="s">
        <v>590</v>
      </c>
      <c r="S342" s="296" t="s">
        <v>590</v>
      </c>
    </row>
    <row r="343" spans="1:19">
      <c r="A343" s="301" t="s">
        <v>714</v>
      </c>
      <c r="B343" s="141" t="s">
        <v>580</v>
      </c>
      <c r="C343" s="300" t="s">
        <v>1141</v>
      </c>
      <c r="D343" s="324" t="s">
        <v>286</v>
      </c>
      <c r="E343" s="324" t="s">
        <v>286</v>
      </c>
      <c r="F343" s="324" t="s">
        <v>286</v>
      </c>
      <c r="G343" s="352" t="s">
        <v>286</v>
      </c>
      <c r="H343" s="324" t="s">
        <v>286</v>
      </c>
      <c r="I343" s="324" t="s">
        <v>286</v>
      </c>
      <c r="J343" s="324" t="s">
        <v>286</v>
      </c>
      <c r="K343" s="324" t="s">
        <v>286</v>
      </c>
      <c r="L343" s="324" t="s">
        <v>286</v>
      </c>
      <c r="M343" s="324" t="s">
        <v>286</v>
      </c>
      <c r="N343" s="324" t="s">
        <v>286</v>
      </c>
      <c r="O343" s="324" t="s">
        <v>286</v>
      </c>
      <c r="P343" s="324" t="s">
        <v>286</v>
      </c>
      <c r="Q343" s="324" t="s">
        <v>286</v>
      </c>
      <c r="R343" s="324" t="s">
        <v>286</v>
      </c>
      <c r="S343" s="324" t="s">
        <v>286</v>
      </c>
    </row>
    <row r="344" spans="1:19">
      <c r="A344" s="301" t="s">
        <v>715</v>
      </c>
      <c r="B344" s="141" t="s">
        <v>581</v>
      </c>
      <c r="C344" s="342" t="s">
        <v>36</v>
      </c>
      <c r="D344" s="352" t="s">
        <v>286</v>
      </c>
      <c r="E344" s="352" t="s">
        <v>286</v>
      </c>
      <c r="F344" s="352" t="s">
        <v>286</v>
      </c>
      <c r="G344" s="352" t="s">
        <v>286</v>
      </c>
      <c r="H344" s="352" t="s">
        <v>286</v>
      </c>
      <c r="I344" s="352" t="s">
        <v>286</v>
      </c>
      <c r="J344" s="352" t="s">
        <v>286</v>
      </c>
      <c r="K344" s="352" t="s">
        <v>286</v>
      </c>
      <c r="L344" s="352" t="s">
        <v>286</v>
      </c>
      <c r="M344" s="352" t="s">
        <v>286</v>
      </c>
      <c r="N344" s="352" t="s">
        <v>286</v>
      </c>
      <c r="O344" s="352" t="s">
        <v>286</v>
      </c>
      <c r="P344" s="352" t="s">
        <v>286</v>
      </c>
      <c r="Q344" s="352" t="s">
        <v>286</v>
      </c>
      <c r="R344" s="352" t="s">
        <v>286</v>
      </c>
      <c r="S344" s="352" t="s">
        <v>286</v>
      </c>
    </row>
    <row r="345" spans="1:19">
      <c r="A345" s="301" t="s">
        <v>716</v>
      </c>
      <c r="B345" s="141" t="s">
        <v>579</v>
      </c>
      <c r="C345" s="342" t="s">
        <v>1143</v>
      </c>
      <c r="D345" s="352" t="s">
        <v>286</v>
      </c>
      <c r="E345" s="352" t="s">
        <v>286</v>
      </c>
      <c r="F345" s="352" t="s">
        <v>286</v>
      </c>
      <c r="G345" s="352" t="s">
        <v>286</v>
      </c>
      <c r="H345" s="352" t="s">
        <v>286</v>
      </c>
      <c r="I345" s="352" t="s">
        <v>286</v>
      </c>
      <c r="J345" s="352" t="s">
        <v>286</v>
      </c>
      <c r="K345" s="352" t="s">
        <v>286</v>
      </c>
      <c r="L345" s="352" t="s">
        <v>286</v>
      </c>
      <c r="M345" s="352" t="s">
        <v>286</v>
      </c>
      <c r="N345" s="352" t="s">
        <v>286</v>
      </c>
      <c r="O345" s="352" t="s">
        <v>286</v>
      </c>
      <c r="P345" s="352" t="s">
        <v>286</v>
      </c>
      <c r="Q345" s="352" t="s">
        <v>286</v>
      </c>
      <c r="R345" s="352" t="s">
        <v>286</v>
      </c>
      <c r="S345" s="352" t="s">
        <v>286</v>
      </c>
    </row>
    <row r="346" spans="1:19">
      <c r="A346" s="310" t="s">
        <v>582</v>
      </c>
      <c r="B346" s="311" t="s">
        <v>615</v>
      </c>
      <c r="C346" s="343" t="s">
        <v>286</v>
      </c>
      <c r="D346" s="336" t="s">
        <v>590</v>
      </c>
      <c r="E346" s="336" t="s">
        <v>590</v>
      </c>
      <c r="F346" s="336" t="s">
        <v>590</v>
      </c>
      <c r="G346" s="336" t="s">
        <v>590</v>
      </c>
      <c r="H346" s="336" t="s">
        <v>590</v>
      </c>
      <c r="I346" s="336" t="s">
        <v>590</v>
      </c>
      <c r="J346" s="336" t="s">
        <v>590</v>
      </c>
      <c r="K346" s="336" t="s">
        <v>590</v>
      </c>
      <c r="L346" s="336" t="s">
        <v>590</v>
      </c>
      <c r="M346" s="336" t="s">
        <v>590</v>
      </c>
      <c r="N346" s="336" t="s">
        <v>590</v>
      </c>
      <c r="O346" s="336" t="s">
        <v>590</v>
      </c>
      <c r="P346" s="336" t="s">
        <v>590</v>
      </c>
      <c r="Q346" s="336" t="s">
        <v>590</v>
      </c>
      <c r="R346" s="336" t="s">
        <v>590</v>
      </c>
      <c r="S346" s="336" t="s">
        <v>590</v>
      </c>
    </row>
    <row r="347" spans="1:19" ht="19.149999999999999" customHeight="1">
      <c r="A347" s="301" t="s">
        <v>584</v>
      </c>
      <c r="B347" s="285" t="s">
        <v>1037</v>
      </c>
      <c r="C347" s="342" t="s">
        <v>1141</v>
      </c>
      <c r="D347" s="349">
        <f t="shared" ref="D347:E347" si="117">D349</f>
        <v>2333.1194642</v>
      </c>
      <c r="E347" s="349">
        <f t="shared" si="117"/>
        <v>2303.8076979857101</v>
      </c>
      <c r="F347" s="349">
        <f>F349</f>
        <v>2340.5731169999999</v>
      </c>
      <c r="G347" s="349">
        <f t="shared" ref="G347" si="118">G349</f>
        <v>2504.6855539999997</v>
      </c>
      <c r="H347" s="349">
        <v>2340.5731169999999</v>
      </c>
      <c r="I347" s="349">
        <v>2340.5731169999999</v>
      </c>
      <c r="J347" s="349">
        <v>2340.5731169999999</v>
      </c>
      <c r="K347" s="349">
        <v>2340.5731169999999</v>
      </c>
      <c r="L347" s="349">
        <v>2340.5731169999999</v>
      </c>
      <c r="M347" s="349">
        <v>2341.5731169999999</v>
      </c>
      <c r="N347" s="349">
        <v>2340.5731169999999</v>
      </c>
      <c r="O347" s="349">
        <v>2341.5731169999999</v>
      </c>
      <c r="P347" s="349">
        <v>2340.5731169999999</v>
      </c>
      <c r="Q347" s="349">
        <v>2341.5731169999999</v>
      </c>
      <c r="R347" s="349">
        <v>11702.865585</v>
      </c>
      <c r="S347" s="349">
        <v>11705.865585</v>
      </c>
    </row>
    <row r="348" spans="1:19" ht="31.5">
      <c r="A348" s="301" t="s">
        <v>717</v>
      </c>
      <c r="B348" s="141" t="s">
        <v>1038</v>
      </c>
      <c r="C348" s="342" t="s">
        <v>1141</v>
      </c>
      <c r="D348" s="352" t="s">
        <v>286</v>
      </c>
      <c r="E348" s="352" t="s">
        <v>286</v>
      </c>
      <c r="F348" s="352" t="s">
        <v>286</v>
      </c>
      <c r="G348" s="352" t="s">
        <v>286</v>
      </c>
      <c r="H348" s="352" t="s">
        <v>286</v>
      </c>
      <c r="I348" s="352" t="s">
        <v>286</v>
      </c>
      <c r="J348" s="352" t="s">
        <v>286</v>
      </c>
      <c r="K348" s="352" t="s">
        <v>286</v>
      </c>
      <c r="L348" s="352" t="s">
        <v>286</v>
      </c>
      <c r="M348" s="352" t="s">
        <v>286</v>
      </c>
      <c r="N348" s="352" t="s">
        <v>286</v>
      </c>
      <c r="O348" s="352" t="s">
        <v>286</v>
      </c>
      <c r="P348" s="352" t="s">
        <v>286</v>
      </c>
      <c r="Q348" s="352" t="s">
        <v>286</v>
      </c>
      <c r="R348" s="352" t="s">
        <v>286</v>
      </c>
      <c r="S348" s="352" t="s">
        <v>286</v>
      </c>
    </row>
    <row r="349" spans="1:19">
      <c r="A349" s="301" t="s">
        <v>904</v>
      </c>
      <c r="B349" s="292" t="s">
        <v>952</v>
      </c>
      <c r="C349" s="342" t="s">
        <v>1141</v>
      </c>
      <c r="D349" s="349">
        <v>2333.1194642</v>
      </c>
      <c r="E349" s="349">
        <v>2303.8076979857101</v>
      </c>
      <c r="F349" s="349">
        <v>2340.5731169999999</v>
      </c>
      <c r="G349" s="349">
        <v>2504.6855539999997</v>
      </c>
      <c r="H349" s="349">
        <v>2340.5731169999999</v>
      </c>
      <c r="I349" s="349">
        <v>2340.5731169999999</v>
      </c>
      <c r="J349" s="349">
        <v>2340.5731169999999</v>
      </c>
      <c r="K349" s="349">
        <v>2340.5731169999999</v>
      </c>
      <c r="L349" s="349">
        <v>2340.5731169999999</v>
      </c>
      <c r="M349" s="349">
        <v>2341.5731169999999</v>
      </c>
      <c r="N349" s="349">
        <v>2340.5731169999999</v>
      </c>
      <c r="O349" s="349">
        <v>2341.5731169999999</v>
      </c>
      <c r="P349" s="350">
        <v>2340.5731169999999</v>
      </c>
      <c r="Q349" s="349">
        <v>2341.5731169999999</v>
      </c>
      <c r="R349" s="355">
        <f>H349+J349+L349+N349+P349</f>
        <v>11702.865585</v>
      </c>
      <c r="S349" s="355">
        <f>I349+K349+M349+O349+Q349</f>
        <v>11705.865585</v>
      </c>
    </row>
    <row r="350" spans="1:19">
      <c r="A350" s="301" t="s">
        <v>903</v>
      </c>
      <c r="B350" s="292" t="s">
        <v>953</v>
      </c>
      <c r="C350" s="342" t="s">
        <v>1141</v>
      </c>
      <c r="D350" s="352" t="s">
        <v>286</v>
      </c>
      <c r="E350" s="352" t="s">
        <v>286</v>
      </c>
      <c r="F350" s="352" t="s">
        <v>286</v>
      </c>
      <c r="G350" s="352" t="s">
        <v>286</v>
      </c>
      <c r="H350" s="352" t="s">
        <v>286</v>
      </c>
      <c r="I350" s="352" t="s">
        <v>286</v>
      </c>
      <c r="J350" s="352" t="s">
        <v>286</v>
      </c>
      <c r="K350" s="352" t="s">
        <v>286</v>
      </c>
      <c r="L350" s="352" t="s">
        <v>286</v>
      </c>
      <c r="M350" s="352" t="s">
        <v>286</v>
      </c>
      <c r="N350" s="352" t="s">
        <v>286</v>
      </c>
      <c r="O350" s="352" t="s">
        <v>286</v>
      </c>
      <c r="P350" s="352" t="s">
        <v>286</v>
      </c>
      <c r="Q350" s="352" t="s">
        <v>286</v>
      </c>
      <c r="R350" s="352" t="s">
        <v>286</v>
      </c>
      <c r="S350" s="352" t="s">
        <v>286</v>
      </c>
    </row>
    <row r="351" spans="1:19">
      <c r="A351" s="301" t="s">
        <v>871</v>
      </c>
      <c r="B351" s="285" t="s">
        <v>998</v>
      </c>
      <c r="C351" s="342" t="s">
        <v>1141</v>
      </c>
      <c r="D351" s="349">
        <f>29189.3999902978/1000</f>
        <v>29.189399990297801</v>
      </c>
      <c r="E351" s="349">
        <f>30285.9926307945/1000</f>
        <v>30.2859926307945</v>
      </c>
      <c r="F351" s="349">
        <v>36.0702</v>
      </c>
      <c r="G351" s="349">
        <v>35.637383999999997</v>
      </c>
      <c r="H351" s="349">
        <v>36.0702</v>
      </c>
      <c r="I351" s="349">
        <v>36.0702</v>
      </c>
      <c r="J351" s="349">
        <v>36.0702</v>
      </c>
      <c r="K351" s="352">
        <v>58.052996999999998</v>
      </c>
      <c r="L351" s="349">
        <v>36.0702</v>
      </c>
      <c r="M351" s="349">
        <v>58.052996999999998</v>
      </c>
      <c r="N351" s="349">
        <v>36.0702</v>
      </c>
      <c r="O351" s="349">
        <v>58.052996999999998</v>
      </c>
      <c r="P351" s="350">
        <v>36.0702</v>
      </c>
      <c r="Q351" s="349">
        <v>58.052996999999998</v>
      </c>
      <c r="R351" s="352" t="s">
        <v>286</v>
      </c>
      <c r="S351" s="352" t="s">
        <v>286</v>
      </c>
    </row>
    <row r="352" spans="1:19">
      <c r="A352" s="301" t="s">
        <v>872</v>
      </c>
      <c r="B352" s="285" t="s">
        <v>1151</v>
      </c>
      <c r="C352" s="342" t="s">
        <v>36</v>
      </c>
      <c r="D352" s="351">
        <v>317.27196538754703</v>
      </c>
      <c r="E352" s="351">
        <v>329.80715389743398</v>
      </c>
      <c r="F352" s="351">
        <v>341.80984855615901</v>
      </c>
      <c r="G352" s="351">
        <f>G354</f>
        <v>420.14741700000002</v>
      </c>
      <c r="H352" s="349">
        <v>420.14741700000002</v>
      </c>
      <c r="I352" s="349">
        <v>420.14741700000002</v>
      </c>
      <c r="J352" s="349">
        <v>420.14741700000002</v>
      </c>
      <c r="K352" s="349">
        <v>420.14741700000002</v>
      </c>
      <c r="L352" s="349">
        <v>420.14741700000002</v>
      </c>
      <c r="M352" s="349">
        <v>420.14741700000002</v>
      </c>
      <c r="N352" s="349">
        <v>420.14741700000002</v>
      </c>
      <c r="O352" s="349">
        <v>420.14741700000002</v>
      </c>
      <c r="P352" s="349">
        <v>420.14741700000002</v>
      </c>
      <c r="Q352" s="349">
        <v>420.14741700000002</v>
      </c>
      <c r="R352" s="355">
        <f>R354</f>
        <v>420.14741700000002</v>
      </c>
      <c r="S352" s="355">
        <f>S354</f>
        <v>420.14741700000002</v>
      </c>
    </row>
    <row r="353" spans="1:19" ht="31.5">
      <c r="A353" s="301" t="s">
        <v>873</v>
      </c>
      <c r="B353" s="141" t="s">
        <v>1039</v>
      </c>
      <c r="C353" s="342" t="s">
        <v>36</v>
      </c>
      <c r="D353" s="352" t="s">
        <v>286</v>
      </c>
      <c r="E353" s="352" t="s">
        <v>286</v>
      </c>
      <c r="F353" s="352" t="s">
        <v>286</v>
      </c>
      <c r="G353" s="352" t="s">
        <v>286</v>
      </c>
      <c r="H353" s="352" t="s">
        <v>286</v>
      </c>
      <c r="I353" s="352" t="s">
        <v>286</v>
      </c>
      <c r="J353" s="352" t="s">
        <v>286</v>
      </c>
      <c r="K353" s="352" t="s">
        <v>286</v>
      </c>
      <c r="L353" s="352" t="s">
        <v>286</v>
      </c>
      <c r="M353" s="352" t="s">
        <v>286</v>
      </c>
      <c r="N353" s="352" t="s">
        <v>286</v>
      </c>
      <c r="O353" s="352" t="s">
        <v>286</v>
      </c>
      <c r="P353" s="352" t="s">
        <v>286</v>
      </c>
      <c r="Q353" s="352" t="s">
        <v>286</v>
      </c>
      <c r="R353" s="352" t="s">
        <v>286</v>
      </c>
      <c r="S353" s="352" t="s">
        <v>286</v>
      </c>
    </row>
    <row r="354" spans="1:19">
      <c r="A354" s="301" t="s">
        <v>905</v>
      </c>
      <c r="B354" s="292" t="s">
        <v>952</v>
      </c>
      <c r="C354" s="342" t="s">
        <v>36</v>
      </c>
      <c r="D354" s="351">
        <f t="shared" ref="D354:E354" si="119">D352</f>
        <v>317.27196538754703</v>
      </c>
      <c r="E354" s="351">
        <f t="shared" si="119"/>
        <v>329.80715389743398</v>
      </c>
      <c r="F354" s="351">
        <f>F352</f>
        <v>341.80984855615901</v>
      </c>
      <c r="G354" s="351">
        <v>420.14741700000002</v>
      </c>
      <c r="H354" s="351">
        <v>420.14741700000002</v>
      </c>
      <c r="I354" s="351">
        <v>420.14741700000002</v>
      </c>
      <c r="J354" s="351">
        <v>420.14741700000002</v>
      </c>
      <c r="K354" s="351">
        <v>420.14741700000002</v>
      </c>
      <c r="L354" s="351">
        <v>420.14741700000002</v>
      </c>
      <c r="M354" s="351">
        <v>420.14741700000002</v>
      </c>
      <c r="N354" s="351">
        <v>420.14741700000002</v>
      </c>
      <c r="O354" s="351">
        <v>420.14741700000002</v>
      </c>
      <c r="P354" s="351">
        <v>420.14741700000002</v>
      </c>
      <c r="Q354" s="351">
        <v>420.14741700000002</v>
      </c>
      <c r="R354" s="355">
        <f>(H354+J354+L354+N354+P354)/5</f>
        <v>420.14741700000002</v>
      </c>
      <c r="S354" s="355">
        <f>(I354+K354+M354+O354+Q354)/5</f>
        <v>420.14741700000002</v>
      </c>
    </row>
    <row r="355" spans="1:19">
      <c r="A355" s="301" t="s">
        <v>906</v>
      </c>
      <c r="B355" s="292" t="s">
        <v>953</v>
      </c>
      <c r="C355" s="342" t="s">
        <v>36</v>
      </c>
      <c r="D355" s="352" t="s">
        <v>286</v>
      </c>
      <c r="E355" s="352" t="s">
        <v>286</v>
      </c>
      <c r="F355" s="352" t="s">
        <v>286</v>
      </c>
      <c r="G355" s="352" t="s">
        <v>286</v>
      </c>
      <c r="H355" s="352" t="s">
        <v>286</v>
      </c>
      <c r="I355" s="352" t="s">
        <v>286</v>
      </c>
      <c r="J355" s="352" t="s">
        <v>286</v>
      </c>
      <c r="K355" s="352" t="s">
        <v>286</v>
      </c>
      <c r="L355" s="352" t="s">
        <v>286</v>
      </c>
      <c r="M355" s="352" t="s">
        <v>286</v>
      </c>
      <c r="N355" s="352" t="s">
        <v>286</v>
      </c>
      <c r="O355" s="352" t="s">
        <v>286</v>
      </c>
      <c r="P355" s="352" t="s">
        <v>286</v>
      </c>
      <c r="Q355" s="352" t="s">
        <v>286</v>
      </c>
      <c r="R355" s="352" t="s">
        <v>286</v>
      </c>
      <c r="S355" s="352" t="s">
        <v>286</v>
      </c>
    </row>
    <row r="356" spans="1:19">
      <c r="A356" s="301" t="s">
        <v>874</v>
      </c>
      <c r="B356" s="285" t="s">
        <v>955</v>
      </c>
      <c r="C356" s="342" t="s">
        <v>954</v>
      </c>
      <c r="D356" s="356">
        <v>20621.804199999999</v>
      </c>
      <c r="E356" s="356">
        <v>20621.804199999999</v>
      </c>
      <c r="F356" s="356">
        <v>37882.745000000003</v>
      </c>
      <c r="G356" s="357">
        <v>33945.779000000002</v>
      </c>
      <c r="H356" s="355">
        <v>33882.101000000002</v>
      </c>
      <c r="I356" s="355">
        <v>33882.101000000002</v>
      </c>
      <c r="J356" s="355">
        <v>33882.101000000002</v>
      </c>
      <c r="K356" s="355">
        <v>33945.779000000002</v>
      </c>
      <c r="L356" s="355">
        <v>33882.101000000002</v>
      </c>
      <c r="M356" s="355">
        <v>33882.101000000002</v>
      </c>
      <c r="N356" s="355">
        <v>33882.101000000002</v>
      </c>
      <c r="O356" s="355">
        <v>33882.101000000002</v>
      </c>
      <c r="P356" s="355">
        <v>33882.101000000002</v>
      </c>
      <c r="Q356" s="352">
        <v>33882.101000000002</v>
      </c>
      <c r="R356" s="355">
        <f>H356+J356+L356+N356+P356</f>
        <v>169410.505</v>
      </c>
      <c r="S356" s="355">
        <f>I356+K356+M356+O356+Q356</f>
        <v>169474.18299999999</v>
      </c>
    </row>
    <row r="357" spans="1:19" ht="31.5">
      <c r="A357" s="301" t="s">
        <v>875</v>
      </c>
      <c r="B357" s="285" t="s">
        <v>1150</v>
      </c>
      <c r="C357" s="342" t="s">
        <v>748</v>
      </c>
      <c r="D357" s="349">
        <f>D24-D58-D52</f>
        <v>230.44655373833501</v>
      </c>
      <c r="E357" s="349">
        <f t="shared" ref="E357:G357" si="120">E24-E58-E52</f>
        <v>194.36509450000003</v>
      </c>
      <c r="F357" s="349">
        <f t="shared" si="120"/>
        <v>192.15248063107003</v>
      </c>
      <c r="G357" s="349">
        <f t="shared" si="120"/>
        <v>248.18180239625002</v>
      </c>
      <c r="H357" s="349">
        <v>393.03113988616002</v>
      </c>
      <c r="I357" s="349">
        <v>535.88713665616001</v>
      </c>
      <c r="J357" s="349">
        <v>557.75117216000001</v>
      </c>
      <c r="K357" s="349">
        <v>1737.1031094131999</v>
      </c>
      <c r="L357" s="349">
        <v>580.06114130599997</v>
      </c>
      <c r="M357" s="349">
        <v>580.06114130599997</v>
      </c>
      <c r="N357" s="349">
        <v>603.26354447400001</v>
      </c>
      <c r="O357" s="349">
        <v>603.26354447400001</v>
      </c>
      <c r="P357" s="349">
        <v>627.39390991599998</v>
      </c>
      <c r="Q357" s="349">
        <v>627.39390991599998</v>
      </c>
      <c r="R357" s="355">
        <f>H357+J357+L357+N357+P357</f>
        <v>2761.5009077421601</v>
      </c>
      <c r="S357" s="355">
        <f>I357+K357+M357+O357+Q357</f>
        <v>4083.7088417653604</v>
      </c>
    </row>
    <row r="358" spans="1:19">
      <c r="A358" s="310" t="s">
        <v>585</v>
      </c>
      <c r="B358" s="311" t="s">
        <v>583</v>
      </c>
      <c r="C358" s="343" t="s">
        <v>286</v>
      </c>
      <c r="D358" s="336" t="s">
        <v>590</v>
      </c>
      <c r="E358" s="336" t="s">
        <v>590</v>
      </c>
      <c r="F358" s="336" t="s">
        <v>590</v>
      </c>
      <c r="G358" s="336" t="s">
        <v>590</v>
      </c>
      <c r="H358" s="336" t="s">
        <v>590</v>
      </c>
      <c r="I358" s="336" t="s">
        <v>590</v>
      </c>
      <c r="J358" s="336" t="s">
        <v>590</v>
      </c>
      <c r="K358" s="336" t="s">
        <v>590</v>
      </c>
      <c r="L358" s="336" t="s">
        <v>590</v>
      </c>
      <c r="M358" s="336" t="s">
        <v>590</v>
      </c>
      <c r="N358" s="336" t="s">
        <v>590</v>
      </c>
      <c r="O358" s="336" t="s">
        <v>590</v>
      </c>
      <c r="P358" s="336" t="s">
        <v>590</v>
      </c>
      <c r="Q358" s="336" t="s">
        <v>590</v>
      </c>
      <c r="R358" s="336" t="s">
        <v>590</v>
      </c>
      <c r="S358" s="336" t="s">
        <v>590</v>
      </c>
    </row>
    <row r="359" spans="1:19">
      <c r="A359" s="301" t="s">
        <v>587</v>
      </c>
      <c r="B359" s="285" t="s">
        <v>628</v>
      </c>
      <c r="C359" s="342" t="s">
        <v>1141</v>
      </c>
      <c r="D359" s="352" t="s">
        <v>286</v>
      </c>
      <c r="E359" s="352" t="s">
        <v>286</v>
      </c>
      <c r="F359" s="352" t="s">
        <v>286</v>
      </c>
      <c r="G359" s="352" t="s">
        <v>286</v>
      </c>
      <c r="H359" s="352" t="s">
        <v>286</v>
      </c>
      <c r="I359" s="352" t="s">
        <v>286</v>
      </c>
      <c r="J359" s="352" t="s">
        <v>286</v>
      </c>
      <c r="K359" s="352" t="s">
        <v>286</v>
      </c>
      <c r="L359" s="352" t="s">
        <v>286</v>
      </c>
      <c r="M359" s="352" t="s">
        <v>286</v>
      </c>
      <c r="N359" s="352" t="s">
        <v>286</v>
      </c>
      <c r="O359" s="352" t="s">
        <v>286</v>
      </c>
      <c r="P359" s="352" t="s">
        <v>286</v>
      </c>
      <c r="Q359" s="352" t="s">
        <v>286</v>
      </c>
      <c r="R359" s="352" t="s">
        <v>286</v>
      </c>
      <c r="S359" s="352" t="s">
        <v>286</v>
      </c>
    </row>
    <row r="360" spans="1:19">
      <c r="A360" s="301" t="s">
        <v>588</v>
      </c>
      <c r="B360" s="285" t="s">
        <v>629</v>
      </c>
      <c r="C360" s="342" t="s">
        <v>611</v>
      </c>
      <c r="D360" s="352" t="s">
        <v>286</v>
      </c>
      <c r="E360" s="352" t="s">
        <v>286</v>
      </c>
      <c r="F360" s="352" t="s">
        <v>286</v>
      </c>
      <c r="G360" s="352" t="s">
        <v>286</v>
      </c>
      <c r="H360" s="352" t="s">
        <v>286</v>
      </c>
      <c r="I360" s="352" t="s">
        <v>286</v>
      </c>
      <c r="J360" s="352" t="s">
        <v>286</v>
      </c>
      <c r="K360" s="352" t="s">
        <v>286</v>
      </c>
      <c r="L360" s="352" t="s">
        <v>286</v>
      </c>
      <c r="M360" s="352" t="s">
        <v>286</v>
      </c>
      <c r="N360" s="352" t="s">
        <v>286</v>
      </c>
      <c r="O360" s="352" t="s">
        <v>286</v>
      </c>
      <c r="P360" s="352" t="s">
        <v>286</v>
      </c>
      <c r="Q360" s="352" t="s">
        <v>286</v>
      </c>
      <c r="R360" s="352" t="s">
        <v>286</v>
      </c>
      <c r="S360" s="352" t="s">
        <v>286</v>
      </c>
    </row>
    <row r="361" spans="1:19" ht="47.25">
      <c r="A361" s="301" t="s">
        <v>635</v>
      </c>
      <c r="B361" s="285" t="s">
        <v>956</v>
      </c>
      <c r="C361" s="342" t="s">
        <v>748</v>
      </c>
      <c r="D361" s="352" t="s">
        <v>286</v>
      </c>
      <c r="E361" s="352" t="s">
        <v>286</v>
      </c>
      <c r="F361" s="352" t="s">
        <v>286</v>
      </c>
      <c r="G361" s="352" t="s">
        <v>286</v>
      </c>
      <c r="H361" s="352" t="s">
        <v>286</v>
      </c>
      <c r="I361" s="352" t="s">
        <v>286</v>
      </c>
      <c r="J361" s="352" t="s">
        <v>286</v>
      </c>
      <c r="K361" s="352" t="s">
        <v>286</v>
      </c>
      <c r="L361" s="352" t="s">
        <v>286</v>
      </c>
      <c r="M361" s="352" t="s">
        <v>286</v>
      </c>
      <c r="N361" s="352" t="s">
        <v>286</v>
      </c>
      <c r="O361" s="352" t="s">
        <v>286</v>
      </c>
      <c r="P361" s="352" t="s">
        <v>286</v>
      </c>
      <c r="Q361" s="352" t="s">
        <v>286</v>
      </c>
      <c r="R361" s="352" t="s">
        <v>286</v>
      </c>
      <c r="S361" s="352" t="s">
        <v>286</v>
      </c>
    </row>
    <row r="362" spans="1:19" ht="31.5">
      <c r="A362" s="301" t="s">
        <v>718</v>
      </c>
      <c r="B362" s="285" t="s">
        <v>999</v>
      </c>
      <c r="C362" s="300" t="s">
        <v>748</v>
      </c>
      <c r="D362" s="324" t="s">
        <v>286</v>
      </c>
      <c r="E362" s="324" t="s">
        <v>286</v>
      </c>
      <c r="F362" s="324" t="s">
        <v>286</v>
      </c>
      <c r="G362" s="352" t="s">
        <v>286</v>
      </c>
      <c r="H362" s="324" t="s">
        <v>286</v>
      </c>
      <c r="I362" s="324" t="s">
        <v>286</v>
      </c>
      <c r="J362" s="324" t="s">
        <v>286</v>
      </c>
      <c r="K362" s="324" t="s">
        <v>286</v>
      </c>
      <c r="L362" s="324" t="s">
        <v>286</v>
      </c>
      <c r="M362" s="324" t="s">
        <v>286</v>
      </c>
      <c r="N362" s="324" t="s">
        <v>286</v>
      </c>
      <c r="O362" s="324" t="s">
        <v>286</v>
      </c>
      <c r="P362" s="324" t="s">
        <v>286</v>
      </c>
      <c r="Q362" s="324" t="s">
        <v>286</v>
      </c>
      <c r="R362" s="324" t="s">
        <v>286</v>
      </c>
      <c r="S362" s="324" t="s">
        <v>286</v>
      </c>
    </row>
    <row r="363" spans="1:19">
      <c r="A363" s="310" t="s">
        <v>589</v>
      </c>
      <c r="B363" s="311" t="s">
        <v>586</v>
      </c>
      <c r="C363" s="312" t="s">
        <v>286</v>
      </c>
      <c r="D363" s="296" t="s">
        <v>590</v>
      </c>
      <c r="E363" s="296" t="s">
        <v>590</v>
      </c>
      <c r="F363" s="296" t="s">
        <v>590</v>
      </c>
      <c r="G363" s="336" t="s">
        <v>590</v>
      </c>
      <c r="H363" s="296" t="s">
        <v>590</v>
      </c>
      <c r="I363" s="296" t="s">
        <v>590</v>
      </c>
      <c r="J363" s="296" t="s">
        <v>590</v>
      </c>
      <c r="K363" s="296" t="s">
        <v>590</v>
      </c>
      <c r="L363" s="296" t="s">
        <v>590</v>
      </c>
      <c r="M363" s="296" t="s">
        <v>590</v>
      </c>
      <c r="N363" s="296" t="s">
        <v>590</v>
      </c>
      <c r="O363" s="296" t="s">
        <v>590</v>
      </c>
      <c r="P363" s="296" t="s">
        <v>590</v>
      </c>
      <c r="Q363" s="296" t="s">
        <v>590</v>
      </c>
      <c r="R363" s="296" t="s">
        <v>590</v>
      </c>
      <c r="S363" s="296" t="s">
        <v>590</v>
      </c>
    </row>
    <row r="364" spans="1:19" ht="18" customHeight="1">
      <c r="A364" s="301" t="s">
        <v>719</v>
      </c>
      <c r="B364" s="285" t="s">
        <v>737</v>
      </c>
      <c r="C364" s="300" t="s">
        <v>36</v>
      </c>
      <c r="D364" s="324" t="s">
        <v>286</v>
      </c>
      <c r="E364" s="324" t="s">
        <v>286</v>
      </c>
      <c r="F364" s="324" t="s">
        <v>286</v>
      </c>
      <c r="G364" s="352" t="s">
        <v>286</v>
      </c>
      <c r="H364" s="324" t="s">
        <v>286</v>
      </c>
      <c r="I364" s="324" t="s">
        <v>286</v>
      </c>
      <c r="J364" s="324" t="s">
        <v>286</v>
      </c>
      <c r="K364" s="324" t="s">
        <v>286</v>
      </c>
      <c r="L364" s="324" t="s">
        <v>286</v>
      </c>
      <c r="M364" s="324" t="s">
        <v>286</v>
      </c>
      <c r="N364" s="324" t="s">
        <v>286</v>
      </c>
      <c r="O364" s="324" t="s">
        <v>286</v>
      </c>
      <c r="P364" s="324" t="s">
        <v>286</v>
      </c>
      <c r="Q364" s="324" t="s">
        <v>286</v>
      </c>
      <c r="R364" s="324" t="s">
        <v>286</v>
      </c>
      <c r="S364" s="324" t="s">
        <v>286</v>
      </c>
    </row>
    <row r="365" spans="1:19" ht="47.25">
      <c r="A365" s="301" t="s">
        <v>720</v>
      </c>
      <c r="B365" s="141" t="s">
        <v>876</v>
      </c>
      <c r="C365" s="300" t="s">
        <v>36</v>
      </c>
      <c r="D365" s="324" t="s">
        <v>286</v>
      </c>
      <c r="E365" s="324" t="s">
        <v>286</v>
      </c>
      <c r="F365" s="324" t="s">
        <v>286</v>
      </c>
      <c r="G365" s="352" t="s">
        <v>286</v>
      </c>
      <c r="H365" s="324" t="s">
        <v>286</v>
      </c>
      <c r="I365" s="324" t="s">
        <v>286</v>
      </c>
      <c r="J365" s="324" t="s">
        <v>286</v>
      </c>
      <c r="K365" s="324" t="s">
        <v>286</v>
      </c>
      <c r="L365" s="324" t="s">
        <v>286</v>
      </c>
      <c r="M365" s="324" t="s">
        <v>286</v>
      </c>
      <c r="N365" s="324" t="s">
        <v>286</v>
      </c>
      <c r="O365" s="324" t="s">
        <v>286</v>
      </c>
      <c r="P365" s="324" t="s">
        <v>286</v>
      </c>
      <c r="Q365" s="324" t="s">
        <v>286</v>
      </c>
      <c r="R365" s="324" t="s">
        <v>286</v>
      </c>
      <c r="S365" s="324" t="s">
        <v>286</v>
      </c>
    </row>
    <row r="366" spans="1:19" ht="47.25">
      <c r="A366" s="301" t="s">
        <v>721</v>
      </c>
      <c r="B366" s="141" t="s">
        <v>877</v>
      </c>
      <c r="C366" s="300" t="s">
        <v>36</v>
      </c>
      <c r="D366" s="324" t="s">
        <v>286</v>
      </c>
      <c r="E366" s="324" t="s">
        <v>286</v>
      </c>
      <c r="F366" s="324" t="s">
        <v>286</v>
      </c>
      <c r="G366" s="352" t="s">
        <v>286</v>
      </c>
      <c r="H366" s="324" t="s">
        <v>286</v>
      </c>
      <c r="I366" s="324" t="s">
        <v>286</v>
      </c>
      <c r="J366" s="324" t="s">
        <v>286</v>
      </c>
      <c r="K366" s="324" t="s">
        <v>286</v>
      </c>
      <c r="L366" s="324" t="s">
        <v>286</v>
      </c>
      <c r="M366" s="324" t="s">
        <v>286</v>
      </c>
      <c r="N366" s="324" t="s">
        <v>286</v>
      </c>
      <c r="O366" s="324" t="s">
        <v>286</v>
      </c>
      <c r="P366" s="324" t="s">
        <v>286</v>
      </c>
      <c r="Q366" s="324" t="s">
        <v>286</v>
      </c>
      <c r="R366" s="324" t="s">
        <v>286</v>
      </c>
      <c r="S366" s="324" t="s">
        <v>286</v>
      </c>
    </row>
    <row r="367" spans="1:19" ht="31.5">
      <c r="A367" s="301" t="s">
        <v>722</v>
      </c>
      <c r="B367" s="141" t="s">
        <v>632</v>
      </c>
      <c r="C367" s="300" t="s">
        <v>36</v>
      </c>
      <c r="D367" s="324" t="s">
        <v>286</v>
      </c>
      <c r="E367" s="324" t="s">
        <v>286</v>
      </c>
      <c r="F367" s="324" t="s">
        <v>286</v>
      </c>
      <c r="G367" s="352" t="s">
        <v>286</v>
      </c>
      <c r="H367" s="324" t="s">
        <v>286</v>
      </c>
      <c r="I367" s="324" t="s">
        <v>286</v>
      </c>
      <c r="J367" s="324" t="s">
        <v>286</v>
      </c>
      <c r="K367" s="324" t="s">
        <v>286</v>
      </c>
      <c r="L367" s="324" t="s">
        <v>286</v>
      </c>
      <c r="M367" s="324" t="s">
        <v>286</v>
      </c>
      <c r="N367" s="324" t="s">
        <v>286</v>
      </c>
      <c r="O367" s="324" t="s">
        <v>286</v>
      </c>
      <c r="P367" s="324" t="s">
        <v>286</v>
      </c>
      <c r="Q367" s="324" t="s">
        <v>286</v>
      </c>
      <c r="R367" s="324" t="s">
        <v>286</v>
      </c>
      <c r="S367" s="324" t="s">
        <v>286</v>
      </c>
    </row>
    <row r="368" spans="1:19">
      <c r="A368" s="301" t="s">
        <v>723</v>
      </c>
      <c r="B368" s="285" t="s">
        <v>736</v>
      </c>
      <c r="C368" s="300" t="s">
        <v>1141</v>
      </c>
      <c r="D368" s="324" t="s">
        <v>286</v>
      </c>
      <c r="E368" s="324" t="s">
        <v>286</v>
      </c>
      <c r="F368" s="324" t="s">
        <v>286</v>
      </c>
      <c r="G368" s="352" t="s">
        <v>286</v>
      </c>
      <c r="H368" s="324" t="s">
        <v>286</v>
      </c>
      <c r="I368" s="324" t="s">
        <v>286</v>
      </c>
      <c r="J368" s="324" t="s">
        <v>286</v>
      </c>
      <c r="K368" s="324" t="s">
        <v>286</v>
      </c>
      <c r="L368" s="324" t="s">
        <v>286</v>
      </c>
      <c r="M368" s="324" t="s">
        <v>286</v>
      </c>
      <c r="N368" s="324" t="s">
        <v>286</v>
      </c>
      <c r="O368" s="324" t="s">
        <v>286</v>
      </c>
      <c r="P368" s="324" t="s">
        <v>286</v>
      </c>
      <c r="Q368" s="324" t="s">
        <v>286</v>
      </c>
      <c r="R368" s="324" t="s">
        <v>286</v>
      </c>
      <c r="S368" s="324" t="s">
        <v>286</v>
      </c>
    </row>
    <row r="369" spans="1:19" ht="31.5">
      <c r="A369" s="301" t="s">
        <v>724</v>
      </c>
      <c r="B369" s="141" t="s">
        <v>633</v>
      </c>
      <c r="C369" s="300" t="s">
        <v>1141</v>
      </c>
      <c r="D369" s="324" t="s">
        <v>286</v>
      </c>
      <c r="E369" s="324" t="s">
        <v>286</v>
      </c>
      <c r="F369" s="324" t="s">
        <v>286</v>
      </c>
      <c r="G369" s="352" t="s">
        <v>286</v>
      </c>
      <c r="H369" s="324" t="s">
        <v>286</v>
      </c>
      <c r="I369" s="324" t="s">
        <v>286</v>
      </c>
      <c r="J369" s="324" t="s">
        <v>286</v>
      </c>
      <c r="K369" s="324" t="s">
        <v>286</v>
      </c>
      <c r="L369" s="324" t="s">
        <v>286</v>
      </c>
      <c r="M369" s="324" t="s">
        <v>286</v>
      </c>
      <c r="N369" s="324" t="s">
        <v>286</v>
      </c>
      <c r="O369" s="324" t="s">
        <v>286</v>
      </c>
      <c r="P369" s="324" t="s">
        <v>286</v>
      </c>
      <c r="Q369" s="324" t="s">
        <v>286</v>
      </c>
      <c r="R369" s="324" t="s">
        <v>286</v>
      </c>
      <c r="S369" s="324" t="s">
        <v>286</v>
      </c>
    </row>
    <row r="370" spans="1:19">
      <c r="A370" s="301" t="s">
        <v>725</v>
      </c>
      <c r="B370" s="141" t="s">
        <v>634</v>
      </c>
      <c r="C370" s="300" t="s">
        <v>1141</v>
      </c>
      <c r="D370" s="324" t="s">
        <v>286</v>
      </c>
      <c r="E370" s="324" t="s">
        <v>286</v>
      </c>
      <c r="F370" s="324" t="s">
        <v>286</v>
      </c>
      <c r="G370" s="352" t="s">
        <v>286</v>
      </c>
      <c r="H370" s="324" t="s">
        <v>286</v>
      </c>
      <c r="I370" s="324" t="s">
        <v>286</v>
      </c>
      <c r="J370" s="324" t="s">
        <v>286</v>
      </c>
      <c r="K370" s="324" t="s">
        <v>286</v>
      </c>
      <c r="L370" s="324" t="s">
        <v>286</v>
      </c>
      <c r="M370" s="324" t="s">
        <v>286</v>
      </c>
      <c r="N370" s="324" t="s">
        <v>286</v>
      </c>
      <c r="O370" s="324" t="s">
        <v>286</v>
      </c>
      <c r="P370" s="324" t="s">
        <v>286</v>
      </c>
      <c r="Q370" s="324" t="s">
        <v>286</v>
      </c>
      <c r="R370" s="324" t="s">
        <v>286</v>
      </c>
      <c r="S370" s="324" t="s">
        <v>286</v>
      </c>
    </row>
    <row r="371" spans="1:19" ht="31.5">
      <c r="A371" s="301" t="s">
        <v>726</v>
      </c>
      <c r="B371" s="285" t="s">
        <v>735</v>
      </c>
      <c r="C371" s="300" t="s">
        <v>748</v>
      </c>
      <c r="D371" s="324" t="s">
        <v>286</v>
      </c>
      <c r="E371" s="324" t="s">
        <v>286</v>
      </c>
      <c r="F371" s="324" t="s">
        <v>286</v>
      </c>
      <c r="G371" s="352" t="s">
        <v>286</v>
      </c>
      <c r="H371" s="324" t="s">
        <v>286</v>
      </c>
      <c r="I371" s="324" t="s">
        <v>286</v>
      </c>
      <c r="J371" s="324" t="s">
        <v>286</v>
      </c>
      <c r="K371" s="324" t="s">
        <v>286</v>
      </c>
      <c r="L371" s="324" t="s">
        <v>286</v>
      </c>
      <c r="M371" s="324" t="s">
        <v>286</v>
      </c>
      <c r="N371" s="324" t="s">
        <v>286</v>
      </c>
      <c r="O371" s="324" t="s">
        <v>286</v>
      </c>
      <c r="P371" s="324" t="s">
        <v>286</v>
      </c>
      <c r="Q371" s="324" t="s">
        <v>286</v>
      </c>
      <c r="R371" s="324" t="s">
        <v>286</v>
      </c>
      <c r="S371" s="324" t="s">
        <v>286</v>
      </c>
    </row>
    <row r="372" spans="1:19">
      <c r="A372" s="301" t="s">
        <v>727</v>
      </c>
      <c r="B372" s="141" t="s">
        <v>630</v>
      </c>
      <c r="C372" s="300" t="s">
        <v>748</v>
      </c>
      <c r="D372" s="324" t="s">
        <v>286</v>
      </c>
      <c r="E372" s="324" t="s">
        <v>286</v>
      </c>
      <c r="F372" s="324" t="s">
        <v>286</v>
      </c>
      <c r="G372" s="352" t="s">
        <v>286</v>
      </c>
      <c r="H372" s="324" t="s">
        <v>286</v>
      </c>
      <c r="I372" s="324" t="s">
        <v>286</v>
      </c>
      <c r="J372" s="324" t="s">
        <v>286</v>
      </c>
      <c r="K372" s="324" t="s">
        <v>286</v>
      </c>
      <c r="L372" s="324" t="s">
        <v>286</v>
      </c>
      <c r="M372" s="324" t="s">
        <v>286</v>
      </c>
      <c r="N372" s="324" t="s">
        <v>286</v>
      </c>
      <c r="O372" s="324" t="s">
        <v>286</v>
      </c>
      <c r="P372" s="324" t="s">
        <v>286</v>
      </c>
      <c r="Q372" s="324" t="s">
        <v>286</v>
      </c>
      <c r="R372" s="324" t="s">
        <v>286</v>
      </c>
      <c r="S372" s="324" t="s">
        <v>286</v>
      </c>
    </row>
    <row r="373" spans="1:19">
      <c r="A373" s="301" t="s">
        <v>728</v>
      </c>
      <c r="B373" s="141" t="s">
        <v>631</v>
      </c>
      <c r="C373" s="300" t="s">
        <v>748</v>
      </c>
      <c r="D373" s="324" t="s">
        <v>286</v>
      </c>
      <c r="E373" s="324" t="s">
        <v>286</v>
      </c>
      <c r="F373" s="324" t="s">
        <v>286</v>
      </c>
      <c r="G373" s="352" t="s">
        <v>286</v>
      </c>
      <c r="H373" s="324" t="s">
        <v>286</v>
      </c>
      <c r="I373" s="324" t="s">
        <v>286</v>
      </c>
      <c r="J373" s="324" t="s">
        <v>286</v>
      </c>
      <c r="K373" s="324" t="s">
        <v>286</v>
      </c>
      <c r="L373" s="324" t="s">
        <v>286</v>
      </c>
      <c r="M373" s="324" t="s">
        <v>286</v>
      </c>
      <c r="N373" s="324" t="s">
        <v>286</v>
      </c>
      <c r="O373" s="324" t="s">
        <v>286</v>
      </c>
      <c r="P373" s="324" t="s">
        <v>286</v>
      </c>
      <c r="Q373" s="324" t="s">
        <v>286</v>
      </c>
      <c r="R373" s="324" t="s">
        <v>286</v>
      </c>
      <c r="S373" s="324" t="s">
        <v>286</v>
      </c>
    </row>
    <row r="374" spans="1:19">
      <c r="A374" s="310" t="s">
        <v>729</v>
      </c>
      <c r="B374" s="311" t="s">
        <v>878</v>
      </c>
      <c r="C374" s="343" t="s">
        <v>1142</v>
      </c>
      <c r="D374" s="317">
        <v>248.02872436426696</v>
      </c>
      <c r="E374" s="317">
        <v>269.62450308774186</v>
      </c>
      <c r="F374" s="317">
        <v>315.10991023811971</v>
      </c>
      <c r="G374" s="350">
        <v>311.28472455432569</v>
      </c>
      <c r="H374" s="352">
        <v>127.45</v>
      </c>
      <c r="I374" s="352">
        <v>127.45</v>
      </c>
      <c r="J374" s="350">
        <f>H374</f>
        <v>127.45</v>
      </c>
      <c r="K374" s="352">
        <v>127.45</v>
      </c>
      <c r="L374" s="350">
        <f>J374</f>
        <v>127.45</v>
      </c>
      <c r="M374" s="352">
        <f>L374</f>
        <v>127.45</v>
      </c>
      <c r="N374" s="350">
        <f>L374</f>
        <v>127.45</v>
      </c>
      <c r="O374" s="352">
        <f>N374</f>
        <v>127.45</v>
      </c>
      <c r="P374" s="350">
        <f>N374</f>
        <v>127.45</v>
      </c>
      <c r="Q374" s="352">
        <f>P374</f>
        <v>127.45</v>
      </c>
      <c r="R374" s="355">
        <f>(H374+J374+L374+N374+P374)/5</f>
        <v>127.45</v>
      </c>
      <c r="S374" s="355">
        <f>(I374+K374+M374+O374+Q374)/5</f>
        <v>127.45</v>
      </c>
    </row>
    <row r="375" spans="1:19">
      <c r="A375" s="369"/>
      <c r="B375" s="370"/>
      <c r="C375" s="370"/>
      <c r="D375" s="370"/>
      <c r="E375" s="370"/>
      <c r="F375" s="370"/>
      <c r="G375" s="370"/>
      <c r="H375" s="370"/>
      <c r="I375" s="370"/>
      <c r="J375" s="370"/>
      <c r="K375" s="370"/>
      <c r="L375" s="370"/>
      <c r="M375" s="370"/>
      <c r="N375" s="370"/>
      <c r="O375" s="370"/>
      <c r="P375" s="370"/>
      <c r="Q375" s="370"/>
      <c r="R375" s="370"/>
      <c r="S375" s="371"/>
    </row>
    <row r="376" spans="1:19" ht="16.5" customHeight="1">
      <c r="A376" s="369"/>
      <c r="B376" s="370"/>
      <c r="C376" s="370"/>
      <c r="D376" s="370"/>
      <c r="E376" s="370"/>
      <c r="F376" s="370"/>
      <c r="G376" s="370"/>
      <c r="H376" s="370"/>
      <c r="I376" s="370"/>
      <c r="J376" s="370"/>
      <c r="K376" s="370"/>
      <c r="L376" s="370"/>
      <c r="M376" s="370"/>
      <c r="N376" s="370"/>
      <c r="O376" s="370"/>
      <c r="P376" s="370"/>
      <c r="Q376" s="370"/>
      <c r="R376" s="370"/>
      <c r="S376" s="371"/>
    </row>
    <row r="377" spans="1:19" ht="33" customHeight="1">
      <c r="A377" s="372" t="s">
        <v>0</v>
      </c>
      <c r="B377" s="373" t="s">
        <v>1</v>
      </c>
      <c r="C377" s="373" t="s">
        <v>603</v>
      </c>
      <c r="D377" s="319">
        <v>2021</v>
      </c>
      <c r="E377" s="319">
        <v>2022</v>
      </c>
      <c r="F377" s="319">
        <v>2023</v>
      </c>
      <c r="G377" s="331">
        <v>2024</v>
      </c>
      <c r="H377" s="373">
        <v>2025</v>
      </c>
      <c r="I377" s="373"/>
      <c r="J377" s="373">
        <v>2026</v>
      </c>
      <c r="K377" s="373"/>
      <c r="L377" s="373">
        <v>2027</v>
      </c>
      <c r="M377" s="373"/>
      <c r="N377" s="373">
        <v>2028</v>
      </c>
      <c r="O377" s="373"/>
      <c r="P377" s="373">
        <v>2029</v>
      </c>
      <c r="Q377" s="373"/>
      <c r="R377" s="374" t="s">
        <v>519</v>
      </c>
      <c r="S377" s="374"/>
    </row>
    <row r="378" spans="1:19" ht="58.15" customHeight="1">
      <c r="A378" s="372"/>
      <c r="B378" s="373"/>
      <c r="C378" s="373"/>
      <c r="D378" s="291" t="s">
        <v>191</v>
      </c>
      <c r="E378" s="291" t="s">
        <v>191</v>
      </c>
      <c r="F378" s="291" t="s">
        <v>191</v>
      </c>
      <c r="G378" s="291" t="s">
        <v>191</v>
      </c>
      <c r="H378" s="291" t="s">
        <v>1160</v>
      </c>
      <c r="I378" s="291" t="s">
        <v>604</v>
      </c>
      <c r="J378" s="291" t="s">
        <v>1160</v>
      </c>
      <c r="K378" s="291" t="s">
        <v>604</v>
      </c>
      <c r="L378" s="291" t="s">
        <v>1160</v>
      </c>
      <c r="M378" s="291" t="s">
        <v>604</v>
      </c>
      <c r="N378" s="291" t="s">
        <v>1160</v>
      </c>
      <c r="O378" s="291" t="s">
        <v>604</v>
      </c>
      <c r="P378" s="291" t="s">
        <v>1160</v>
      </c>
      <c r="Q378" s="291" t="s">
        <v>604</v>
      </c>
      <c r="R378" s="291" t="s">
        <v>1160</v>
      </c>
      <c r="S378" s="291" t="s">
        <v>604</v>
      </c>
    </row>
    <row r="379" spans="1:19" s="307" customFormat="1">
      <c r="A379" s="304">
        <v>1</v>
      </c>
      <c r="B379" s="305">
        <v>2</v>
      </c>
      <c r="C379" s="305">
        <v>3</v>
      </c>
      <c r="D379" s="318" t="s">
        <v>52</v>
      </c>
      <c r="E379" s="318" t="s">
        <v>55</v>
      </c>
      <c r="F379" s="332" t="s">
        <v>1078</v>
      </c>
      <c r="G379" s="332" t="s">
        <v>1079</v>
      </c>
      <c r="H379" s="332" t="s">
        <v>1080</v>
      </c>
      <c r="I379" s="332" t="s">
        <v>1081</v>
      </c>
      <c r="J379" s="332" t="s">
        <v>1082</v>
      </c>
      <c r="K379" s="332" t="s">
        <v>1083</v>
      </c>
      <c r="L379" s="332" t="s">
        <v>1084</v>
      </c>
      <c r="M379" s="332" t="s">
        <v>1085</v>
      </c>
      <c r="N379" s="332" t="s">
        <v>1086</v>
      </c>
      <c r="O379" s="332" t="s">
        <v>1161</v>
      </c>
      <c r="P379" s="332" t="s">
        <v>1162</v>
      </c>
      <c r="Q379" s="332" t="s">
        <v>1163</v>
      </c>
      <c r="R379" s="304" t="s">
        <v>1087</v>
      </c>
      <c r="S379" s="305">
        <v>6</v>
      </c>
    </row>
    <row r="380" spans="1:19" ht="30.75" customHeight="1">
      <c r="A380" s="368" t="s">
        <v>1152</v>
      </c>
      <c r="B380" s="368"/>
      <c r="C380" s="342" t="s">
        <v>748</v>
      </c>
      <c r="D380" s="352">
        <f>D381</f>
        <v>70.317599999999999</v>
      </c>
      <c r="E380" s="352">
        <f t="shared" ref="E380:F380" si="121">E381</f>
        <v>139.24799999999999</v>
      </c>
      <c r="F380" s="352">
        <f t="shared" si="121"/>
        <v>521.43839999999989</v>
      </c>
      <c r="G380" s="352">
        <f>G381</f>
        <v>246.95999999999998</v>
      </c>
      <c r="H380" s="352">
        <f t="shared" ref="H380:Q380" si="122">H381</f>
        <v>82.822999999999993</v>
      </c>
      <c r="I380" s="352">
        <f t="shared" si="122"/>
        <v>110.10899999999999</v>
      </c>
      <c r="J380" s="352">
        <f t="shared" si="122"/>
        <v>82.946999999999989</v>
      </c>
      <c r="K380" s="352">
        <f t="shared" si="122"/>
        <v>194.00400000000002</v>
      </c>
      <c r="L380" s="352">
        <f t="shared" si="122"/>
        <v>116.47499999999999</v>
      </c>
      <c r="M380" s="352">
        <f t="shared" si="122"/>
        <v>114.81399999999999</v>
      </c>
      <c r="N380" s="352">
        <f t="shared" si="122"/>
        <v>71.843999999999994</v>
      </c>
      <c r="O380" s="352">
        <f t="shared" si="122"/>
        <v>120.05500000000001</v>
      </c>
      <c r="P380" s="352">
        <f t="shared" si="122"/>
        <v>73.135999999999996</v>
      </c>
      <c r="Q380" s="352">
        <f t="shared" si="122"/>
        <v>114.06299999999999</v>
      </c>
      <c r="R380" s="352">
        <f t="shared" ref="R380:S383" si="123">H380+J380+L380+N380+P380</f>
        <v>427.22500000000002</v>
      </c>
      <c r="S380" s="352">
        <f t="shared" si="123"/>
        <v>653.04499999999996</v>
      </c>
    </row>
    <row r="381" spans="1:19">
      <c r="A381" s="301" t="s">
        <v>16</v>
      </c>
      <c r="B381" s="153" t="s">
        <v>1040</v>
      </c>
      <c r="C381" s="342" t="s">
        <v>748</v>
      </c>
      <c r="D381" s="352">
        <f>D406+D382+D435</f>
        <v>70.317599999999999</v>
      </c>
      <c r="E381" s="352">
        <f t="shared" ref="E381:Q381" si="124">E406+E382+E435</f>
        <v>139.24799999999999</v>
      </c>
      <c r="F381" s="352">
        <f t="shared" si="124"/>
        <v>521.43839999999989</v>
      </c>
      <c r="G381" s="352">
        <f t="shared" si="124"/>
        <v>246.95999999999998</v>
      </c>
      <c r="H381" s="352">
        <f t="shared" si="124"/>
        <v>82.822999999999993</v>
      </c>
      <c r="I381" s="352">
        <f t="shared" si="124"/>
        <v>110.10899999999999</v>
      </c>
      <c r="J381" s="352">
        <f t="shared" si="124"/>
        <v>82.946999999999989</v>
      </c>
      <c r="K381" s="352">
        <f t="shared" si="124"/>
        <v>194.00400000000002</v>
      </c>
      <c r="L381" s="352">
        <f t="shared" si="124"/>
        <v>116.47499999999999</v>
      </c>
      <c r="M381" s="352">
        <f t="shared" si="124"/>
        <v>114.81399999999999</v>
      </c>
      <c r="N381" s="352">
        <f t="shared" si="124"/>
        <v>71.843999999999994</v>
      </c>
      <c r="O381" s="352">
        <f t="shared" si="124"/>
        <v>120.05500000000001</v>
      </c>
      <c r="P381" s="352">
        <f t="shared" si="124"/>
        <v>73.135999999999996</v>
      </c>
      <c r="Q381" s="352">
        <f t="shared" si="124"/>
        <v>114.06299999999999</v>
      </c>
      <c r="R381" s="352">
        <f t="shared" si="123"/>
        <v>427.22500000000002</v>
      </c>
      <c r="S381" s="352">
        <f t="shared" si="123"/>
        <v>653.04499999999996</v>
      </c>
    </row>
    <row r="382" spans="1:19">
      <c r="A382" s="301" t="s">
        <v>17</v>
      </c>
      <c r="B382" s="285" t="s">
        <v>198</v>
      </c>
      <c r="C382" s="342" t="s">
        <v>748</v>
      </c>
      <c r="D382" s="352">
        <f>D383</f>
        <v>28.532399999999999</v>
      </c>
      <c r="E382" s="352">
        <f t="shared" ref="E382:Q382" si="125">E383</f>
        <v>25.490400000000001</v>
      </c>
      <c r="F382" s="352">
        <f t="shared" si="125"/>
        <v>32.891999999999996</v>
      </c>
      <c r="G382" s="352">
        <f t="shared" si="125"/>
        <v>18.32</v>
      </c>
      <c r="H382" s="352">
        <f t="shared" si="125"/>
        <v>6.7190000000000003</v>
      </c>
      <c r="I382" s="352">
        <f t="shared" si="125"/>
        <v>6.7190000000000003</v>
      </c>
      <c r="J382" s="352">
        <f t="shared" si="125"/>
        <v>3.1</v>
      </c>
      <c r="K382" s="352">
        <f t="shared" si="125"/>
        <v>6.9889999999999999</v>
      </c>
      <c r="L382" s="352">
        <f t="shared" si="125"/>
        <v>3.1</v>
      </c>
      <c r="M382" s="352">
        <f t="shared" si="125"/>
        <v>3.1</v>
      </c>
      <c r="N382" s="352">
        <f t="shared" si="125"/>
        <v>3.1</v>
      </c>
      <c r="O382" s="352">
        <f>O383</f>
        <v>3.1</v>
      </c>
      <c r="P382" s="352">
        <f t="shared" si="125"/>
        <v>3.1</v>
      </c>
      <c r="Q382" s="352">
        <f t="shared" si="125"/>
        <v>3.1</v>
      </c>
      <c r="R382" s="352">
        <f t="shared" si="123"/>
        <v>19.119000000000003</v>
      </c>
      <c r="S382" s="352">
        <f t="shared" si="123"/>
        <v>23.008000000000003</v>
      </c>
    </row>
    <row r="383" spans="1:19" ht="31.5">
      <c r="A383" s="301" t="s">
        <v>199</v>
      </c>
      <c r="B383" s="141" t="s">
        <v>958</v>
      </c>
      <c r="C383" s="342" t="s">
        <v>748</v>
      </c>
      <c r="D383" s="352">
        <f>D389</f>
        <v>28.532399999999999</v>
      </c>
      <c r="E383" s="352">
        <f t="shared" ref="E383:Q383" si="126">E389</f>
        <v>25.490400000000001</v>
      </c>
      <c r="F383" s="352">
        <f t="shared" si="126"/>
        <v>32.891999999999996</v>
      </c>
      <c r="G383" s="352">
        <f t="shared" si="126"/>
        <v>18.32</v>
      </c>
      <c r="H383" s="352">
        <f t="shared" si="126"/>
        <v>6.7190000000000003</v>
      </c>
      <c r="I383" s="352">
        <f t="shared" si="126"/>
        <v>6.7190000000000003</v>
      </c>
      <c r="J383" s="352">
        <f t="shared" si="126"/>
        <v>3.1</v>
      </c>
      <c r="K383" s="352">
        <f t="shared" si="126"/>
        <v>6.9889999999999999</v>
      </c>
      <c r="L383" s="352">
        <f t="shared" si="126"/>
        <v>3.1</v>
      </c>
      <c r="M383" s="352">
        <f t="shared" si="126"/>
        <v>3.1</v>
      </c>
      <c r="N383" s="352">
        <f t="shared" si="126"/>
        <v>3.1</v>
      </c>
      <c r="O383" s="352">
        <f t="shared" si="126"/>
        <v>3.1</v>
      </c>
      <c r="P383" s="352">
        <f t="shared" si="126"/>
        <v>3.1</v>
      </c>
      <c r="Q383" s="352">
        <f t="shared" si="126"/>
        <v>3.1</v>
      </c>
      <c r="R383" s="352">
        <f t="shared" si="123"/>
        <v>19.119000000000003</v>
      </c>
      <c r="S383" s="352">
        <f t="shared" si="123"/>
        <v>23.008000000000003</v>
      </c>
    </row>
    <row r="384" spans="1:19">
      <c r="A384" s="301" t="s">
        <v>591</v>
      </c>
      <c r="B384" s="286" t="s">
        <v>880</v>
      </c>
      <c r="C384" s="342" t="s">
        <v>748</v>
      </c>
      <c r="D384" s="352" t="s">
        <v>286</v>
      </c>
      <c r="E384" s="352" t="s">
        <v>286</v>
      </c>
      <c r="F384" s="352" t="s">
        <v>286</v>
      </c>
      <c r="G384" s="352" t="s">
        <v>286</v>
      </c>
      <c r="H384" s="352" t="s">
        <v>286</v>
      </c>
      <c r="I384" s="352" t="s">
        <v>286</v>
      </c>
      <c r="J384" s="352" t="s">
        <v>286</v>
      </c>
      <c r="K384" s="352" t="s">
        <v>286</v>
      </c>
      <c r="L384" s="352" t="s">
        <v>286</v>
      </c>
      <c r="M384" s="352" t="s">
        <v>286</v>
      </c>
      <c r="N384" s="352" t="s">
        <v>286</v>
      </c>
      <c r="O384" s="352" t="s">
        <v>286</v>
      </c>
      <c r="P384" s="352" t="s">
        <v>286</v>
      </c>
      <c r="Q384" s="352" t="s">
        <v>286</v>
      </c>
      <c r="R384" s="347" t="s">
        <v>286</v>
      </c>
      <c r="S384" s="347" t="s">
        <v>286</v>
      </c>
    </row>
    <row r="385" spans="1:19" ht="31.5">
      <c r="A385" s="301" t="s">
        <v>915</v>
      </c>
      <c r="B385" s="287" t="s">
        <v>897</v>
      </c>
      <c r="C385" s="342" t="s">
        <v>748</v>
      </c>
      <c r="D385" s="352" t="s">
        <v>286</v>
      </c>
      <c r="E385" s="352" t="s">
        <v>286</v>
      </c>
      <c r="F385" s="352" t="s">
        <v>286</v>
      </c>
      <c r="G385" s="352" t="s">
        <v>286</v>
      </c>
      <c r="H385" s="352" t="s">
        <v>286</v>
      </c>
      <c r="I385" s="352" t="s">
        <v>286</v>
      </c>
      <c r="J385" s="352" t="s">
        <v>286</v>
      </c>
      <c r="K385" s="352" t="s">
        <v>286</v>
      </c>
      <c r="L385" s="352" t="s">
        <v>286</v>
      </c>
      <c r="M385" s="352" t="s">
        <v>286</v>
      </c>
      <c r="N385" s="352" t="s">
        <v>286</v>
      </c>
      <c r="O385" s="352" t="s">
        <v>286</v>
      </c>
      <c r="P385" s="352" t="s">
        <v>286</v>
      </c>
      <c r="Q385" s="352" t="s">
        <v>286</v>
      </c>
      <c r="R385" s="347" t="s">
        <v>286</v>
      </c>
      <c r="S385" s="347" t="s">
        <v>286</v>
      </c>
    </row>
    <row r="386" spans="1:19" ht="31.5">
      <c r="A386" s="301" t="s">
        <v>916</v>
      </c>
      <c r="B386" s="287" t="s">
        <v>898</v>
      </c>
      <c r="C386" s="342" t="s">
        <v>748</v>
      </c>
      <c r="D386" s="352" t="s">
        <v>286</v>
      </c>
      <c r="E386" s="352" t="s">
        <v>286</v>
      </c>
      <c r="F386" s="352" t="s">
        <v>286</v>
      </c>
      <c r="G386" s="352" t="s">
        <v>286</v>
      </c>
      <c r="H386" s="352" t="s">
        <v>286</v>
      </c>
      <c r="I386" s="352" t="s">
        <v>286</v>
      </c>
      <c r="J386" s="352" t="s">
        <v>286</v>
      </c>
      <c r="K386" s="352" t="s">
        <v>286</v>
      </c>
      <c r="L386" s="352" t="s">
        <v>286</v>
      </c>
      <c r="M386" s="352" t="s">
        <v>286</v>
      </c>
      <c r="N386" s="352" t="s">
        <v>286</v>
      </c>
      <c r="O386" s="352" t="s">
        <v>286</v>
      </c>
      <c r="P386" s="352" t="s">
        <v>286</v>
      </c>
      <c r="Q386" s="352" t="s">
        <v>286</v>
      </c>
      <c r="R386" s="347" t="s">
        <v>286</v>
      </c>
      <c r="S386" s="347" t="s">
        <v>286</v>
      </c>
    </row>
    <row r="387" spans="1:19" ht="31.5">
      <c r="A387" s="301" t="s">
        <v>959</v>
      </c>
      <c r="B387" s="287" t="s">
        <v>883</v>
      </c>
      <c r="C387" s="342" t="s">
        <v>748</v>
      </c>
      <c r="D387" s="352" t="s">
        <v>286</v>
      </c>
      <c r="E387" s="352" t="s">
        <v>286</v>
      </c>
      <c r="F387" s="352" t="s">
        <v>286</v>
      </c>
      <c r="G387" s="352" t="s">
        <v>286</v>
      </c>
      <c r="H387" s="352" t="s">
        <v>286</v>
      </c>
      <c r="I387" s="352" t="s">
        <v>286</v>
      </c>
      <c r="J387" s="352" t="s">
        <v>286</v>
      </c>
      <c r="K387" s="352" t="s">
        <v>286</v>
      </c>
      <c r="L387" s="352" t="s">
        <v>286</v>
      </c>
      <c r="M387" s="352" t="s">
        <v>286</v>
      </c>
      <c r="N387" s="352" t="s">
        <v>286</v>
      </c>
      <c r="O387" s="352" t="s">
        <v>286</v>
      </c>
      <c r="P387" s="352" t="s">
        <v>286</v>
      </c>
      <c r="Q387" s="352" t="s">
        <v>286</v>
      </c>
      <c r="R387" s="347" t="s">
        <v>286</v>
      </c>
      <c r="S387" s="347" t="s">
        <v>286</v>
      </c>
    </row>
    <row r="388" spans="1:19">
      <c r="A388" s="301" t="s">
        <v>592</v>
      </c>
      <c r="B388" s="286" t="s">
        <v>1059</v>
      </c>
      <c r="C388" s="342" t="s">
        <v>748</v>
      </c>
      <c r="D388" s="352" t="s">
        <v>286</v>
      </c>
      <c r="E388" s="352" t="s">
        <v>286</v>
      </c>
      <c r="F388" s="352" t="s">
        <v>286</v>
      </c>
      <c r="G388" s="352" t="s">
        <v>286</v>
      </c>
      <c r="H388" s="352" t="s">
        <v>286</v>
      </c>
      <c r="I388" s="352" t="s">
        <v>286</v>
      </c>
      <c r="J388" s="352" t="s">
        <v>286</v>
      </c>
      <c r="K388" s="352" t="s">
        <v>286</v>
      </c>
      <c r="L388" s="352" t="s">
        <v>286</v>
      </c>
      <c r="M388" s="352" t="s">
        <v>286</v>
      </c>
      <c r="N388" s="352" t="s">
        <v>286</v>
      </c>
      <c r="O388" s="352" t="s">
        <v>286</v>
      </c>
      <c r="P388" s="352" t="s">
        <v>286</v>
      </c>
      <c r="Q388" s="352" t="s">
        <v>286</v>
      </c>
      <c r="R388" s="347" t="s">
        <v>286</v>
      </c>
      <c r="S388" s="347" t="s">
        <v>286</v>
      </c>
    </row>
    <row r="389" spans="1:19">
      <c r="A389" s="301" t="s">
        <v>593</v>
      </c>
      <c r="B389" s="286" t="s">
        <v>881</v>
      </c>
      <c r="C389" s="342" t="s">
        <v>748</v>
      </c>
      <c r="D389" s="352">
        <v>28.532399999999999</v>
      </c>
      <c r="E389" s="352">
        <v>25.490400000000001</v>
      </c>
      <c r="F389" s="352">
        <v>32.891999999999996</v>
      </c>
      <c r="G389" s="352">
        <v>18.32</v>
      </c>
      <c r="H389" s="345">
        <v>6.7190000000000003</v>
      </c>
      <c r="I389" s="352">
        <v>6.7190000000000003</v>
      </c>
      <c r="J389" s="352">
        <v>3.1</v>
      </c>
      <c r="K389" s="352">
        <v>6.9889999999999999</v>
      </c>
      <c r="L389" s="352">
        <v>3.1</v>
      </c>
      <c r="M389" s="352">
        <v>3.1</v>
      </c>
      <c r="N389" s="352">
        <v>3.1</v>
      </c>
      <c r="O389" s="352">
        <v>3.1</v>
      </c>
      <c r="P389" s="352">
        <v>3.1</v>
      </c>
      <c r="Q389" s="352">
        <v>3.1</v>
      </c>
      <c r="R389" s="352">
        <f>H389+J389+L389+N389+P389</f>
        <v>19.119000000000003</v>
      </c>
      <c r="S389" s="352">
        <f>I389+K389+M389+O389+Q389</f>
        <v>23.008000000000003</v>
      </c>
    </row>
    <row r="390" spans="1:19">
      <c r="A390" s="301" t="s">
        <v>594</v>
      </c>
      <c r="B390" s="286" t="s">
        <v>1051</v>
      </c>
      <c r="C390" s="342" t="s">
        <v>748</v>
      </c>
      <c r="D390" s="352" t="s">
        <v>286</v>
      </c>
      <c r="E390" s="352" t="s">
        <v>286</v>
      </c>
      <c r="F390" s="352" t="s">
        <v>286</v>
      </c>
      <c r="G390" s="352" t="s">
        <v>286</v>
      </c>
      <c r="H390" s="352" t="s">
        <v>286</v>
      </c>
      <c r="I390" s="352" t="s">
        <v>286</v>
      </c>
      <c r="J390" s="352" t="s">
        <v>286</v>
      </c>
      <c r="K390" s="352" t="s">
        <v>286</v>
      </c>
      <c r="L390" s="352" t="s">
        <v>286</v>
      </c>
      <c r="M390" s="352" t="s">
        <v>286</v>
      </c>
      <c r="N390" s="352" t="s">
        <v>286</v>
      </c>
      <c r="O390" s="352" t="s">
        <v>286</v>
      </c>
      <c r="P390" s="352" t="s">
        <v>286</v>
      </c>
      <c r="Q390" s="352" t="s">
        <v>286</v>
      </c>
      <c r="R390" s="347" t="s">
        <v>286</v>
      </c>
      <c r="S390" s="347" t="s">
        <v>286</v>
      </c>
    </row>
    <row r="391" spans="1:19">
      <c r="A391" s="301" t="s">
        <v>595</v>
      </c>
      <c r="B391" s="286" t="s">
        <v>204</v>
      </c>
      <c r="C391" s="342" t="s">
        <v>748</v>
      </c>
      <c r="D391" s="352" t="s">
        <v>286</v>
      </c>
      <c r="E391" s="352" t="s">
        <v>286</v>
      </c>
      <c r="F391" s="352" t="s">
        <v>286</v>
      </c>
      <c r="G391" s="352" t="s">
        <v>286</v>
      </c>
      <c r="H391" s="352" t="s">
        <v>286</v>
      </c>
      <c r="I391" s="352" t="s">
        <v>286</v>
      </c>
      <c r="J391" s="352" t="s">
        <v>286</v>
      </c>
      <c r="K391" s="352" t="s">
        <v>286</v>
      </c>
      <c r="L391" s="352" t="s">
        <v>286</v>
      </c>
      <c r="M391" s="352" t="s">
        <v>286</v>
      </c>
      <c r="N391" s="352" t="s">
        <v>286</v>
      </c>
      <c r="O391" s="352" t="s">
        <v>286</v>
      </c>
      <c r="P391" s="352" t="s">
        <v>286</v>
      </c>
      <c r="Q391" s="352" t="s">
        <v>286</v>
      </c>
      <c r="R391" s="347" t="s">
        <v>286</v>
      </c>
      <c r="S391" s="347" t="s">
        <v>286</v>
      </c>
    </row>
    <row r="392" spans="1:19" ht="31.5">
      <c r="A392" s="301" t="s">
        <v>960</v>
      </c>
      <c r="B392" s="287" t="s">
        <v>957</v>
      </c>
      <c r="C392" s="342" t="s">
        <v>748</v>
      </c>
      <c r="D392" s="352" t="s">
        <v>286</v>
      </c>
      <c r="E392" s="352" t="s">
        <v>286</v>
      </c>
      <c r="F392" s="352" t="s">
        <v>286</v>
      </c>
      <c r="G392" s="352" t="s">
        <v>286</v>
      </c>
      <c r="H392" s="352" t="s">
        <v>286</v>
      </c>
      <c r="I392" s="352" t="s">
        <v>286</v>
      </c>
      <c r="J392" s="352" t="s">
        <v>286</v>
      </c>
      <c r="K392" s="352" t="s">
        <v>286</v>
      </c>
      <c r="L392" s="352" t="s">
        <v>286</v>
      </c>
      <c r="M392" s="352" t="s">
        <v>286</v>
      </c>
      <c r="N392" s="352" t="s">
        <v>286</v>
      </c>
      <c r="O392" s="352" t="s">
        <v>286</v>
      </c>
      <c r="P392" s="352" t="s">
        <v>286</v>
      </c>
      <c r="Q392" s="352" t="s">
        <v>286</v>
      </c>
      <c r="R392" s="347" t="s">
        <v>286</v>
      </c>
      <c r="S392" s="347" t="s">
        <v>286</v>
      </c>
    </row>
    <row r="393" spans="1:19">
      <c r="A393" s="301" t="s">
        <v>961</v>
      </c>
      <c r="B393" s="287" t="s">
        <v>1003</v>
      </c>
      <c r="C393" s="342" t="s">
        <v>748</v>
      </c>
      <c r="D393" s="352" t="s">
        <v>286</v>
      </c>
      <c r="E393" s="352" t="s">
        <v>286</v>
      </c>
      <c r="F393" s="352" t="s">
        <v>286</v>
      </c>
      <c r="G393" s="352" t="s">
        <v>286</v>
      </c>
      <c r="H393" s="352" t="s">
        <v>286</v>
      </c>
      <c r="I393" s="352" t="s">
        <v>286</v>
      </c>
      <c r="J393" s="352" t="s">
        <v>286</v>
      </c>
      <c r="K393" s="352" t="s">
        <v>286</v>
      </c>
      <c r="L393" s="352" t="s">
        <v>286</v>
      </c>
      <c r="M393" s="352" t="s">
        <v>286</v>
      </c>
      <c r="N393" s="352" t="s">
        <v>286</v>
      </c>
      <c r="O393" s="352" t="s">
        <v>286</v>
      </c>
      <c r="P393" s="352" t="s">
        <v>286</v>
      </c>
      <c r="Q393" s="352" t="s">
        <v>286</v>
      </c>
      <c r="R393" s="347" t="s">
        <v>286</v>
      </c>
      <c r="S393" s="347" t="s">
        <v>286</v>
      </c>
    </row>
    <row r="394" spans="1:19">
      <c r="A394" s="301" t="s">
        <v>962</v>
      </c>
      <c r="B394" s="287" t="s">
        <v>730</v>
      </c>
      <c r="C394" s="342" t="s">
        <v>748</v>
      </c>
      <c r="D394" s="352" t="s">
        <v>286</v>
      </c>
      <c r="E394" s="352" t="s">
        <v>286</v>
      </c>
      <c r="F394" s="352" t="s">
        <v>286</v>
      </c>
      <c r="G394" s="352" t="s">
        <v>286</v>
      </c>
      <c r="H394" s="352" t="s">
        <v>286</v>
      </c>
      <c r="I394" s="352" t="s">
        <v>286</v>
      </c>
      <c r="J394" s="352" t="s">
        <v>286</v>
      </c>
      <c r="K394" s="352" t="s">
        <v>286</v>
      </c>
      <c r="L394" s="352" t="s">
        <v>286</v>
      </c>
      <c r="M394" s="352" t="s">
        <v>286</v>
      </c>
      <c r="N394" s="352" t="s">
        <v>286</v>
      </c>
      <c r="O394" s="352" t="s">
        <v>286</v>
      </c>
      <c r="P394" s="352" t="s">
        <v>286</v>
      </c>
      <c r="Q394" s="352" t="s">
        <v>286</v>
      </c>
      <c r="R394" s="347" t="s">
        <v>286</v>
      </c>
      <c r="S394" s="347" t="s">
        <v>286</v>
      </c>
    </row>
    <row r="395" spans="1:19">
      <c r="A395" s="301" t="s">
        <v>963</v>
      </c>
      <c r="B395" s="287" t="s">
        <v>1003</v>
      </c>
      <c r="C395" s="342" t="s">
        <v>748</v>
      </c>
      <c r="D395" s="352" t="s">
        <v>286</v>
      </c>
      <c r="E395" s="352" t="s">
        <v>286</v>
      </c>
      <c r="F395" s="352" t="s">
        <v>286</v>
      </c>
      <c r="G395" s="352" t="s">
        <v>286</v>
      </c>
      <c r="H395" s="352" t="s">
        <v>286</v>
      </c>
      <c r="I395" s="352" t="s">
        <v>286</v>
      </c>
      <c r="J395" s="352" t="s">
        <v>286</v>
      </c>
      <c r="K395" s="352" t="s">
        <v>286</v>
      </c>
      <c r="L395" s="352" t="s">
        <v>286</v>
      </c>
      <c r="M395" s="352" t="s">
        <v>286</v>
      </c>
      <c r="N395" s="352" t="s">
        <v>286</v>
      </c>
      <c r="O395" s="352" t="s">
        <v>286</v>
      </c>
      <c r="P395" s="352" t="s">
        <v>286</v>
      </c>
      <c r="Q395" s="352" t="s">
        <v>286</v>
      </c>
      <c r="R395" s="347" t="s">
        <v>286</v>
      </c>
      <c r="S395" s="347" t="s">
        <v>286</v>
      </c>
    </row>
    <row r="396" spans="1:19">
      <c r="A396" s="301" t="s">
        <v>596</v>
      </c>
      <c r="B396" s="286" t="s">
        <v>882</v>
      </c>
      <c r="C396" s="342" t="s">
        <v>748</v>
      </c>
      <c r="D396" s="352" t="s">
        <v>286</v>
      </c>
      <c r="E396" s="352" t="s">
        <v>286</v>
      </c>
      <c r="F396" s="352" t="s">
        <v>286</v>
      </c>
      <c r="G396" s="352" t="s">
        <v>286</v>
      </c>
      <c r="H396" s="352" t="s">
        <v>286</v>
      </c>
      <c r="I396" s="352" t="s">
        <v>286</v>
      </c>
      <c r="J396" s="352" t="s">
        <v>286</v>
      </c>
      <c r="K396" s="352" t="s">
        <v>286</v>
      </c>
      <c r="L396" s="352" t="s">
        <v>286</v>
      </c>
      <c r="M396" s="352" t="s">
        <v>286</v>
      </c>
      <c r="N396" s="352" t="s">
        <v>286</v>
      </c>
      <c r="O396" s="352" t="s">
        <v>286</v>
      </c>
      <c r="P396" s="352" t="s">
        <v>286</v>
      </c>
      <c r="Q396" s="352" t="s">
        <v>286</v>
      </c>
      <c r="R396" s="347" t="s">
        <v>286</v>
      </c>
      <c r="S396" s="347" t="s">
        <v>286</v>
      </c>
    </row>
    <row r="397" spans="1:19">
      <c r="A397" s="301" t="s">
        <v>616</v>
      </c>
      <c r="B397" s="286" t="s">
        <v>1056</v>
      </c>
      <c r="C397" s="300" t="s">
        <v>748</v>
      </c>
      <c r="D397" s="324" t="s">
        <v>286</v>
      </c>
      <c r="E397" s="324" t="s">
        <v>286</v>
      </c>
      <c r="F397" s="324" t="s">
        <v>286</v>
      </c>
      <c r="G397" s="324" t="s">
        <v>286</v>
      </c>
      <c r="H397" s="346" t="s">
        <v>286</v>
      </c>
      <c r="I397" s="346" t="s">
        <v>286</v>
      </c>
      <c r="J397" s="346" t="s">
        <v>286</v>
      </c>
      <c r="K397" s="346" t="s">
        <v>286</v>
      </c>
      <c r="L397" s="346" t="s">
        <v>286</v>
      </c>
      <c r="M397" s="346" t="s">
        <v>286</v>
      </c>
      <c r="N397" s="346" t="s">
        <v>286</v>
      </c>
      <c r="O397" s="346" t="s">
        <v>286</v>
      </c>
      <c r="P397" s="346" t="s">
        <v>286</v>
      </c>
      <c r="Q397" s="346" t="s">
        <v>286</v>
      </c>
      <c r="R397" s="347" t="s">
        <v>286</v>
      </c>
      <c r="S397" s="347" t="s">
        <v>286</v>
      </c>
    </row>
    <row r="398" spans="1:19" ht="31.5">
      <c r="A398" s="301" t="s">
        <v>908</v>
      </c>
      <c r="B398" s="286" t="s">
        <v>1041</v>
      </c>
      <c r="C398" s="300" t="s">
        <v>748</v>
      </c>
      <c r="D398" s="324" t="s">
        <v>286</v>
      </c>
      <c r="E398" s="324" t="s">
        <v>286</v>
      </c>
      <c r="F398" s="324" t="s">
        <v>286</v>
      </c>
      <c r="G398" s="324" t="s">
        <v>286</v>
      </c>
      <c r="H398" s="346" t="s">
        <v>286</v>
      </c>
      <c r="I398" s="346" t="s">
        <v>286</v>
      </c>
      <c r="J398" s="346" t="s">
        <v>286</v>
      </c>
      <c r="K398" s="346" t="s">
        <v>286</v>
      </c>
      <c r="L398" s="346" t="s">
        <v>286</v>
      </c>
      <c r="M398" s="346" t="s">
        <v>286</v>
      </c>
      <c r="N398" s="346" t="s">
        <v>286</v>
      </c>
      <c r="O398" s="346" t="s">
        <v>286</v>
      </c>
      <c r="P398" s="346" t="s">
        <v>286</v>
      </c>
      <c r="Q398" s="346" t="s">
        <v>286</v>
      </c>
      <c r="R398" s="347" t="s">
        <v>286</v>
      </c>
      <c r="S398" s="347" t="s">
        <v>286</v>
      </c>
    </row>
    <row r="399" spans="1:19" ht="18" customHeight="1">
      <c r="A399" s="301" t="s">
        <v>964</v>
      </c>
      <c r="B399" s="287" t="s">
        <v>643</v>
      </c>
      <c r="C399" s="300" t="s">
        <v>748</v>
      </c>
      <c r="D399" s="324" t="s">
        <v>286</v>
      </c>
      <c r="E399" s="324" t="s">
        <v>286</v>
      </c>
      <c r="F399" s="324" t="s">
        <v>286</v>
      </c>
      <c r="G399" s="324" t="s">
        <v>286</v>
      </c>
      <c r="H399" s="346" t="s">
        <v>286</v>
      </c>
      <c r="I399" s="346" t="s">
        <v>286</v>
      </c>
      <c r="J399" s="346" t="s">
        <v>286</v>
      </c>
      <c r="K399" s="346" t="s">
        <v>286</v>
      </c>
      <c r="L399" s="346" t="s">
        <v>286</v>
      </c>
      <c r="M399" s="346" t="s">
        <v>286</v>
      </c>
      <c r="N399" s="346" t="s">
        <v>286</v>
      </c>
      <c r="O399" s="346" t="s">
        <v>286</v>
      </c>
      <c r="P399" s="346" t="s">
        <v>286</v>
      </c>
      <c r="Q399" s="346" t="s">
        <v>286</v>
      </c>
      <c r="R399" s="347" t="s">
        <v>286</v>
      </c>
      <c r="S399" s="347" t="s">
        <v>286</v>
      </c>
    </row>
    <row r="400" spans="1:19" ht="18" customHeight="1">
      <c r="A400" s="301" t="s">
        <v>965</v>
      </c>
      <c r="B400" s="293" t="s">
        <v>631</v>
      </c>
      <c r="C400" s="300" t="s">
        <v>748</v>
      </c>
      <c r="D400" s="324" t="s">
        <v>286</v>
      </c>
      <c r="E400" s="324" t="s">
        <v>286</v>
      </c>
      <c r="F400" s="324" t="s">
        <v>286</v>
      </c>
      <c r="G400" s="324" t="s">
        <v>286</v>
      </c>
      <c r="H400" s="346" t="s">
        <v>286</v>
      </c>
      <c r="I400" s="346" t="s">
        <v>286</v>
      </c>
      <c r="J400" s="346" t="s">
        <v>286</v>
      </c>
      <c r="K400" s="346" t="s">
        <v>286</v>
      </c>
      <c r="L400" s="346" t="s">
        <v>286</v>
      </c>
      <c r="M400" s="346" t="s">
        <v>286</v>
      </c>
      <c r="N400" s="346" t="s">
        <v>286</v>
      </c>
      <c r="O400" s="346" t="s">
        <v>286</v>
      </c>
      <c r="P400" s="346" t="s">
        <v>286</v>
      </c>
      <c r="Q400" s="346" t="s">
        <v>286</v>
      </c>
      <c r="R400" s="347" t="s">
        <v>286</v>
      </c>
      <c r="S400" s="347" t="s">
        <v>286</v>
      </c>
    </row>
    <row r="401" spans="1:20" ht="31.5">
      <c r="A401" s="301" t="s">
        <v>201</v>
      </c>
      <c r="B401" s="141" t="s">
        <v>1000</v>
      </c>
      <c r="C401" s="300" t="s">
        <v>748</v>
      </c>
      <c r="D401" s="324" t="s">
        <v>286</v>
      </c>
      <c r="E401" s="324" t="s">
        <v>286</v>
      </c>
      <c r="F401" s="324" t="s">
        <v>286</v>
      </c>
      <c r="G401" s="324" t="s">
        <v>286</v>
      </c>
      <c r="H401" s="346" t="s">
        <v>286</v>
      </c>
      <c r="I401" s="346" t="s">
        <v>286</v>
      </c>
      <c r="J401" s="346" t="s">
        <v>286</v>
      </c>
      <c r="K401" s="346" t="s">
        <v>286</v>
      </c>
      <c r="L401" s="346" t="s">
        <v>286</v>
      </c>
      <c r="M401" s="346" t="s">
        <v>286</v>
      </c>
      <c r="N401" s="346" t="s">
        <v>286</v>
      </c>
      <c r="O401" s="346" t="s">
        <v>286</v>
      </c>
      <c r="P401" s="346" t="s">
        <v>286</v>
      </c>
      <c r="Q401" s="346" t="s">
        <v>286</v>
      </c>
      <c r="R401" s="347" t="s">
        <v>286</v>
      </c>
      <c r="S401" s="347" t="s">
        <v>286</v>
      </c>
    </row>
    <row r="402" spans="1:20" ht="31.5">
      <c r="A402" s="301" t="s">
        <v>966</v>
      </c>
      <c r="B402" s="286" t="s">
        <v>897</v>
      </c>
      <c r="C402" s="300" t="s">
        <v>748</v>
      </c>
      <c r="D402" s="324" t="s">
        <v>286</v>
      </c>
      <c r="E402" s="324" t="s">
        <v>286</v>
      </c>
      <c r="F402" s="324" t="s">
        <v>286</v>
      </c>
      <c r="G402" s="324" t="s">
        <v>286</v>
      </c>
      <c r="H402" s="346" t="s">
        <v>286</v>
      </c>
      <c r="I402" s="346" t="s">
        <v>286</v>
      </c>
      <c r="J402" s="346" t="s">
        <v>286</v>
      </c>
      <c r="K402" s="346" t="s">
        <v>286</v>
      </c>
      <c r="L402" s="346" t="s">
        <v>286</v>
      </c>
      <c r="M402" s="346" t="s">
        <v>286</v>
      </c>
      <c r="N402" s="346" t="s">
        <v>286</v>
      </c>
      <c r="O402" s="346" t="s">
        <v>286</v>
      </c>
      <c r="P402" s="346" t="s">
        <v>286</v>
      </c>
      <c r="Q402" s="346" t="s">
        <v>286</v>
      </c>
      <c r="R402" s="347" t="s">
        <v>286</v>
      </c>
      <c r="S402" s="347" t="s">
        <v>286</v>
      </c>
    </row>
    <row r="403" spans="1:20" ht="31.5">
      <c r="A403" s="301" t="s">
        <v>967</v>
      </c>
      <c r="B403" s="286" t="s">
        <v>898</v>
      </c>
      <c r="C403" s="342" t="s">
        <v>748</v>
      </c>
      <c r="D403" s="352" t="s">
        <v>286</v>
      </c>
      <c r="E403" s="352" t="s">
        <v>286</v>
      </c>
      <c r="F403" s="352" t="s">
        <v>286</v>
      </c>
      <c r="G403" s="352" t="s">
        <v>286</v>
      </c>
      <c r="H403" s="352" t="s">
        <v>286</v>
      </c>
      <c r="I403" s="352" t="s">
        <v>286</v>
      </c>
      <c r="J403" s="352" t="s">
        <v>286</v>
      </c>
      <c r="K403" s="352" t="s">
        <v>286</v>
      </c>
      <c r="L403" s="352" t="s">
        <v>286</v>
      </c>
      <c r="M403" s="352" t="s">
        <v>286</v>
      </c>
      <c r="N403" s="352" t="s">
        <v>286</v>
      </c>
      <c r="O403" s="352" t="s">
        <v>286</v>
      </c>
      <c r="P403" s="352" t="s">
        <v>286</v>
      </c>
      <c r="Q403" s="352" t="s">
        <v>286</v>
      </c>
      <c r="R403" s="347" t="s">
        <v>286</v>
      </c>
      <c r="S403" s="347" t="s">
        <v>286</v>
      </c>
    </row>
    <row r="404" spans="1:20" ht="31.5">
      <c r="A404" s="301" t="s">
        <v>968</v>
      </c>
      <c r="B404" s="286" t="s">
        <v>883</v>
      </c>
      <c r="C404" s="342" t="s">
        <v>748</v>
      </c>
      <c r="D404" s="352" t="s">
        <v>286</v>
      </c>
      <c r="E404" s="352" t="s">
        <v>286</v>
      </c>
      <c r="F404" s="352" t="s">
        <v>286</v>
      </c>
      <c r="G404" s="352" t="s">
        <v>286</v>
      </c>
      <c r="H404" s="352" t="s">
        <v>286</v>
      </c>
      <c r="I404" s="352" t="s">
        <v>286</v>
      </c>
      <c r="J404" s="352" t="s">
        <v>286</v>
      </c>
      <c r="K404" s="352" t="s">
        <v>286</v>
      </c>
      <c r="L404" s="352" t="s">
        <v>286</v>
      </c>
      <c r="M404" s="352" t="s">
        <v>286</v>
      </c>
      <c r="N404" s="352" t="s">
        <v>286</v>
      </c>
      <c r="O404" s="352" t="s">
        <v>286</v>
      </c>
      <c r="P404" s="352" t="s">
        <v>286</v>
      </c>
      <c r="Q404" s="352" t="s">
        <v>286</v>
      </c>
      <c r="R404" s="347" t="s">
        <v>286</v>
      </c>
      <c r="S404" s="347" t="s">
        <v>286</v>
      </c>
    </row>
    <row r="405" spans="1:20">
      <c r="A405" s="301" t="s">
        <v>203</v>
      </c>
      <c r="B405" s="141" t="s">
        <v>498</v>
      </c>
      <c r="C405" s="342" t="s">
        <v>748</v>
      </c>
      <c r="D405" s="352" t="s">
        <v>286</v>
      </c>
      <c r="E405" s="352" t="s">
        <v>286</v>
      </c>
      <c r="F405" s="352" t="s">
        <v>286</v>
      </c>
      <c r="G405" s="352" t="s">
        <v>286</v>
      </c>
      <c r="H405" s="352" t="s">
        <v>286</v>
      </c>
      <c r="I405" s="352" t="s">
        <v>286</v>
      </c>
      <c r="J405" s="352" t="s">
        <v>286</v>
      </c>
      <c r="K405" s="352" t="s">
        <v>286</v>
      </c>
      <c r="L405" s="352" t="s">
        <v>286</v>
      </c>
      <c r="M405" s="352" t="s">
        <v>286</v>
      </c>
      <c r="N405" s="352" t="s">
        <v>286</v>
      </c>
      <c r="O405" s="352" t="s">
        <v>286</v>
      </c>
      <c r="P405" s="352" t="s">
        <v>286</v>
      </c>
      <c r="Q405" s="352" t="s">
        <v>286</v>
      </c>
      <c r="R405" s="347" t="s">
        <v>286</v>
      </c>
      <c r="S405" s="347" t="s">
        <v>286</v>
      </c>
    </row>
    <row r="406" spans="1:20">
      <c r="A406" s="301" t="s">
        <v>18</v>
      </c>
      <c r="B406" s="285" t="s">
        <v>1042</v>
      </c>
      <c r="C406" s="342" t="s">
        <v>748</v>
      </c>
      <c r="D406" s="352">
        <f>D407</f>
        <v>41.785199999999996</v>
      </c>
      <c r="E406" s="352">
        <f t="shared" ref="E406:Q406" si="127">E407</f>
        <v>58.605599999999995</v>
      </c>
      <c r="F406" s="352">
        <f t="shared" si="127"/>
        <v>69.909599999999998</v>
      </c>
      <c r="G406" s="352">
        <f t="shared" si="127"/>
        <v>48.79</v>
      </c>
      <c r="H406" s="352">
        <f t="shared" si="127"/>
        <v>68.744</v>
      </c>
      <c r="I406" s="352">
        <f t="shared" si="127"/>
        <v>68.744</v>
      </c>
      <c r="J406" s="352">
        <f t="shared" si="127"/>
        <v>68.744</v>
      </c>
      <c r="K406" s="352">
        <f t="shared" si="127"/>
        <v>110.261</v>
      </c>
      <c r="L406" s="352">
        <f t="shared" si="127"/>
        <v>68.744</v>
      </c>
      <c r="M406" s="352">
        <f t="shared" si="127"/>
        <v>110.261</v>
      </c>
      <c r="N406" s="352">
        <f t="shared" si="127"/>
        <v>68.744</v>
      </c>
      <c r="O406" s="352">
        <f t="shared" si="127"/>
        <v>110.261</v>
      </c>
      <c r="P406" s="352">
        <f t="shared" si="127"/>
        <v>68.744</v>
      </c>
      <c r="Q406" s="352">
        <f t="shared" si="127"/>
        <v>110.261</v>
      </c>
      <c r="R406" s="352">
        <f>H406+J406+L406+N406+P406</f>
        <v>343.72</v>
      </c>
      <c r="S406" s="352">
        <f>I406+K406+M406+O406+Q406</f>
        <v>509.7879999999999</v>
      </c>
    </row>
    <row r="407" spans="1:20">
      <c r="A407" s="301" t="s">
        <v>213</v>
      </c>
      <c r="B407" s="141" t="s">
        <v>1043</v>
      </c>
      <c r="C407" s="342" t="s">
        <v>748</v>
      </c>
      <c r="D407" s="353">
        <f>D413</f>
        <v>41.785199999999996</v>
      </c>
      <c r="E407" s="353">
        <f t="shared" ref="E407:Q407" si="128">E413</f>
        <v>58.605599999999995</v>
      </c>
      <c r="F407" s="353">
        <f t="shared" si="128"/>
        <v>69.909599999999998</v>
      </c>
      <c r="G407" s="353">
        <f t="shared" si="128"/>
        <v>48.79</v>
      </c>
      <c r="H407" s="353">
        <f t="shared" si="128"/>
        <v>68.744</v>
      </c>
      <c r="I407" s="353">
        <f t="shared" si="128"/>
        <v>68.744</v>
      </c>
      <c r="J407" s="353">
        <f t="shared" si="128"/>
        <v>68.744</v>
      </c>
      <c r="K407" s="353">
        <f t="shared" si="128"/>
        <v>110.261</v>
      </c>
      <c r="L407" s="353">
        <f t="shared" si="128"/>
        <v>68.744</v>
      </c>
      <c r="M407" s="353">
        <f t="shared" si="128"/>
        <v>110.261</v>
      </c>
      <c r="N407" s="353">
        <f t="shared" si="128"/>
        <v>68.744</v>
      </c>
      <c r="O407" s="353">
        <f t="shared" si="128"/>
        <v>110.261</v>
      </c>
      <c r="P407" s="353">
        <f t="shared" si="128"/>
        <v>68.744</v>
      </c>
      <c r="Q407" s="353">
        <f t="shared" si="128"/>
        <v>110.261</v>
      </c>
      <c r="R407" s="352">
        <f>H407+J407+L407+N407+P407</f>
        <v>343.72</v>
      </c>
      <c r="S407" s="352">
        <f>I407+K407+M407+O407+Q407</f>
        <v>509.7879999999999</v>
      </c>
    </row>
    <row r="408" spans="1:20">
      <c r="A408" s="301" t="s">
        <v>597</v>
      </c>
      <c r="B408" s="286" t="s">
        <v>744</v>
      </c>
      <c r="C408" s="342" t="s">
        <v>748</v>
      </c>
      <c r="D408" s="352" t="s">
        <v>286</v>
      </c>
      <c r="E408" s="352" t="s">
        <v>286</v>
      </c>
      <c r="F408" s="352" t="s">
        <v>286</v>
      </c>
      <c r="G408" s="352" t="s">
        <v>286</v>
      </c>
      <c r="H408" s="352" t="s">
        <v>286</v>
      </c>
      <c r="I408" s="352" t="s">
        <v>286</v>
      </c>
      <c r="J408" s="352" t="s">
        <v>286</v>
      </c>
      <c r="K408" s="352" t="s">
        <v>286</v>
      </c>
      <c r="L408" s="352" t="s">
        <v>286</v>
      </c>
      <c r="M408" s="352" t="s">
        <v>286</v>
      </c>
      <c r="N408" s="352" t="s">
        <v>286</v>
      </c>
      <c r="O408" s="352" t="s">
        <v>286</v>
      </c>
      <c r="P408" s="352" t="s">
        <v>286</v>
      </c>
      <c r="Q408" s="352" t="s">
        <v>286</v>
      </c>
      <c r="R408" s="347" t="s">
        <v>286</v>
      </c>
      <c r="S408" s="347" t="s">
        <v>286</v>
      </c>
    </row>
    <row r="409" spans="1:20" ht="31.5">
      <c r="A409" s="301" t="s">
        <v>917</v>
      </c>
      <c r="B409" s="286" t="s">
        <v>897</v>
      </c>
      <c r="C409" s="342" t="s">
        <v>748</v>
      </c>
      <c r="D409" s="352" t="s">
        <v>286</v>
      </c>
      <c r="E409" s="352" t="s">
        <v>286</v>
      </c>
      <c r="F409" s="352" t="s">
        <v>286</v>
      </c>
      <c r="G409" s="352" t="s">
        <v>286</v>
      </c>
      <c r="H409" s="352" t="s">
        <v>286</v>
      </c>
      <c r="I409" s="352" t="s">
        <v>286</v>
      </c>
      <c r="J409" s="352" t="s">
        <v>286</v>
      </c>
      <c r="K409" s="352" t="s">
        <v>286</v>
      </c>
      <c r="L409" s="352" t="s">
        <v>286</v>
      </c>
      <c r="M409" s="352" t="s">
        <v>286</v>
      </c>
      <c r="N409" s="352" t="s">
        <v>286</v>
      </c>
      <c r="O409" s="352" t="s">
        <v>286</v>
      </c>
      <c r="P409" s="352" t="s">
        <v>286</v>
      </c>
      <c r="Q409" s="352" t="s">
        <v>286</v>
      </c>
      <c r="R409" s="347" t="s">
        <v>286</v>
      </c>
      <c r="S409" s="347" t="s">
        <v>286</v>
      </c>
    </row>
    <row r="410" spans="1:20" ht="31.5">
      <c r="A410" s="301" t="s">
        <v>918</v>
      </c>
      <c r="B410" s="286" t="s">
        <v>898</v>
      </c>
      <c r="C410" s="342" t="s">
        <v>748</v>
      </c>
      <c r="D410" s="352" t="s">
        <v>286</v>
      </c>
      <c r="E410" s="352" t="s">
        <v>286</v>
      </c>
      <c r="F410" s="352" t="s">
        <v>286</v>
      </c>
      <c r="G410" s="352" t="s">
        <v>286</v>
      </c>
      <c r="H410" s="352" t="s">
        <v>286</v>
      </c>
      <c r="I410" s="352" t="s">
        <v>286</v>
      </c>
      <c r="J410" s="352" t="s">
        <v>286</v>
      </c>
      <c r="K410" s="352" t="s">
        <v>286</v>
      </c>
      <c r="L410" s="352" t="s">
        <v>286</v>
      </c>
      <c r="M410" s="352" t="s">
        <v>286</v>
      </c>
      <c r="N410" s="352" t="s">
        <v>286</v>
      </c>
      <c r="O410" s="352" t="s">
        <v>286</v>
      </c>
      <c r="P410" s="352" t="s">
        <v>286</v>
      </c>
      <c r="Q410" s="352" t="s">
        <v>286</v>
      </c>
      <c r="R410" s="347" t="s">
        <v>286</v>
      </c>
      <c r="S410" s="347" t="s">
        <v>286</v>
      </c>
    </row>
    <row r="411" spans="1:20" ht="31.5">
      <c r="A411" s="301" t="s">
        <v>969</v>
      </c>
      <c r="B411" s="286" t="s">
        <v>883</v>
      </c>
      <c r="C411" s="342" t="s">
        <v>748</v>
      </c>
      <c r="D411" s="352" t="s">
        <v>286</v>
      </c>
      <c r="E411" s="352" t="s">
        <v>286</v>
      </c>
      <c r="F411" s="352" t="s">
        <v>286</v>
      </c>
      <c r="G411" s="352" t="s">
        <v>286</v>
      </c>
      <c r="H411" s="352" t="s">
        <v>286</v>
      </c>
      <c r="I411" s="352" t="s">
        <v>286</v>
      </c>
      <c r="J411" s="352" t="s">
        <v>286</v>
      </c>
      <c r="K411" s="352" t="s">
        <v>286</v>
      </c>
      <c r="L411" s="352" t="s">
        <v>286</v>
      </c>
      <c r="M411" s="352" t="s">
        <v>286</v>
      </c>
      <c r="N411" s="352" t="s">
        <v>286</v>
      </c>
      <c r="O411" s="352" t="s">
        <v>286</v>
      </c>
      <c r="P411" s="352" t="s">
        <v>286</v>
      </c>
      <c r="Q411" s="352" t="s">
        <v>286</v>
      </c>
      <c r="R411" s="347" t="s">
        <v>286</v>
      </c>
      <c r="S411" s="347" t="s">
        <v>286</v>
      </c>
    </row>
    <row r="412" spans="1:20">
      <c r="A412" s="301" t="s">
        <v>598</v>
      </c>
      <c r="B412" s="286" t="s">
        <v>1055</v>
      </c>
      <c r="C412" s="342" t="s">
        <v>748</v>
      </c>
      <c r="D412" s="352" t="s">
        <v>286</v>
      </c>
      <c r="E412" s="352" t="s">
        <v>286</v>
      </c>
      <c r="F412" s="352" t="s">
        <v>286</v>
      </c>
      <c r="G412" s="352" t="s">
        <v>286</v>
      </c>
      <c r="H412" s="352" t="s">
        <v>286</v>
      </c>
      <c r="I412" s="352" t="s">
        <v>286</v>
      </c>
      <c r="J412" s="352" t="s">
        <v>286</v>
      </c>
      <c r="K412" s="352" t="s">
        <v>286</v>
      </c>
      <c r="L412" s="352" t="s">
        <v>286</v>
      </c>
      <c r="M412" s="352" t="s">
        <v>286</v>
      </c>
      <c r="N412" s="352" t="s">
        <v>286</v>
      </c>
      <c r="O412" s="352" t="s">
        <v>286</v>
      </c>
      <c r="P412" s="352" t="s">
        <v>286</v>
      </c>
      <c r="Q412" s="352" t="s">
        <v>286</v>
      </c>
      <c r="R412" s="347" t="s">
        <v>286</v>
      </c>
      <c r="S412" s="347" t="s">
        <v>286</v>
      </c>
    </row>
    <row r="413" spans="1:20">
      <c r="A413" s="301" t="s">
        <v>599</v>
      </c>
      <c r="B413" s="286" t="s">
        <v>745</v>
      </c>
      <c r="C413" s="342" t="s">
        <v>748</v>
      </c>
      <c r="D413" s="321">
        <f>34.821*1.2</f>
        <v>41.785199999999996</v>
      </c>
      <c r="E413" s="321">
        <f>48.838*1.2</f>
        <v>58.605599999999995</v>
      </c>
      <c r="F413" s="322">
        <f>58.258*1.2</f>
        <v>69.909599999999998</v>
      </c>
      <c r="G413" s="323">
        <v>48.79</v>
      </c>
      <c r="H413" s="323">
        <v>68.744</v>
      </c>
      <c r="I413" s="323">
        <v>68.744</v>
      </c>
      <c r="J413" s="323">
        <v>68.744</v>
      </c>
      <c r="K413" s="323">
        <v>110.261</v>
      </c>
      <c r="L413" s="323">
        <v>68.744</v>
      </c>
      <c r="M413" s="323">
        <v>110.261</v>
      </c>
      <c r="N413" s="323">
        <v>68.744</v>
      </c>
      <c r="O413" s="323">
        <v>110.261</v>
      </c>
      <c r="P413" s="323">
        <v>68.744</v>
      </c>
      <c r="Q413" s="323">
        <v>110.261</v>
      </c>
      <c r="R413" s="352">
        <f>H413+J413+L413+N413+P413</f>
        <v>343.72</v>
      </c>
      <c r="S413" s="352">
        <f>I413+K413+M413+O413+Q413</f>
        <v>509.7879999999999</v>
      </c>
      <c r="T413" s="326"/>
    </row>
    <row r="414" spans="1:20">
      <c r="A414" s="301" t="s">
        <v>600</v>
      </c>
      <c r="B414" s="286" t="s">
        <v>1049</v>
      </c>
      <c r="C414" s="342" t="s">
        <v>748</v>
      </c>
      <c r="D414" s="352" t="s">
        <v>286</v>
      </c>
      <c r="E414" s="352" t="s">
        <v>286</v>
      </c>
      <c r="F414" s="352" t="s">
        <v>286</v>
      </c>
      <c r="G414" s="352" t="s">
        <v>286</v>
      </c>
      <c r="H414" s="352" t="s">
        <v>286</v>
      </c>
      <c r="I414" s="352" t="s">
        <v>286</v>
      </c>
      <c r="J414" s="352" t="s">
        <v>286</v>
      </c>
      <c r="K414" s="352" t="s">
        <v>286</v>
      </c>
      <c r="L414" s="352" t="s">
        <v>286</v>
      </c>
      <c r="M414" s="352" t="s">
        <v>286</v>
      </c>
      <c r="N414" s="352" t="s">
        <v>286</v>
      </c>
      <c r="O414" s="352" t="s">
        <v>286</v>
      </c>
      <c r="P414" s="352" t="s">
        <v>286</v>
      </c>
      <c r="Q414" s="352" t="s">
        <v>286</v>
      </c>
      <c r="R414" s="347" t="s">
        <v>286</v>
      </c>
      <c r="S414" s="347" t="s">
        <v>286</v>
      </c>
    </row>
    <row r="415" spans="1:20">
      <c r="A415" s="301" t="s">
        <v>601</v>
      </c>
      <c r="B415" s="286" t="s">
        <v>747</v>
      </c>
      <c r="C415" s="342" t="s">
        <v>748</v>
      </c>
      <c r="D415" s="352" t="s">
        <v>286</v>
      </c>
      <c r="E415" s="352" t="s">
        <v>286</v>
      </c>
      <c r="F415" s="352" t="s">
        <v>286</v>
      </c>
      <c r="G415" s="352" t="s">
        <v>286</v>
      </c>
      <c r="H415" s="352" t="s">
        <v>286</v>
      </c>
      <c r="I415" s="352" t="s">
        <v>286</v>
      </c>
      <c r="J415" s="352" t="s">
        <v>286</v>
      </c>
      <c r="K415" s="352" t="s">
        <v>286</v>
      </c>
      <c r="L415" s="352" t="s">
        <v>286</v>
      </c>
      <c r="M415" s="352" t="s">
        <v>286</v>
      </c>
      <c r="N415" s="352" t="s">
        <v>286</v>
      </c>
      <c r="O415" s="352" t="s">
        <v>286</v>
      </c>
      <c r="P415" s="352" t="s">
        <v>286</v>
      </c>
      <c r="Q415" s="352" t="s">
        <v>286</v>
      </c>
      <c r="R415" s="347" t="s">
        <v>286</v>
      </c>
      <c r="S415" s="347" t="s">
        <v>286</v>
      </c>
    </row>
    <row r="416" spans="1:20">
      <c r="A416" s="301" t="s">
        <v>602</v>
      </c>
      <c r="B416" s="286" t="s">
        <v>1056</v>
      </c>
      <c r="C416" s="300" t="s">
        <v>748</v>
      </c>
      <c r="D416" s="324" t="s">
        <v>286</v>
      </c>
      <c r="E416" s="324" t="s">
        <v>286</v>
      </c>
      <c r="F416" s="324" t="s">
        <v>286</v>
      </c>
      <c r="G416" s="324" t="s">
        <v>286</v>
      </c>
      <c r="H416" s="324" t="s">
        <v>286</v>
      </c>
      <c r="I416" s="324" t="s">
        <v>286</v>
      </c>
      <c r="J416" s="324" t="s">
        <v>286</v>
      </c>
      <c r="K416" s="324" t="s">
        <v>286</v>
      </c>
      <c r="L416" s="324" t="s">
        <v>286</v>
      </c>
      <c r="M416" s="324" t="s">
        <v>286</v>
      </c>
      <c r="N416" s="324" t="s">
        <v>286</v>
      </c>
      <c r="O416" s="324" t="s">
        <v>286</v>
      </c>
      <c r="P416" s="324" t="s">
        <v>286</v>
      </c>
      <c r="Q416" s="324" t="s">
        <v>286</v>
      </c>
      <c r="R416" s="325" t="s">
        <v>286</v>
      </c>
      <c r="S416" s="325" t="s">
        <v>286</v>
      </c>
    </row>
    <row r="417" spans="1:19" ht="31.5">
      <c r="A417" s="301" t="s">
        <v>617</v>
      </c>
      <c r="B417" s="286" t="s">
        <v>1032</v>
      </c>
      <c r="C417" s="300" t="s">
        <v>748</v>
      </c>
      <c r="D417" s="324" t="s">
        <v>286</v>
      </c>
      <c r="E417" s="324" t="s">
        <v>286</v>
      </c>
      <c r="F417" s="324" t="s">
        <v>286</v>
      </c>
      <c r="G417" s="324" t="s">
        <v>286</v>
      </c>
      <c r="H417" s="324" t="s">
        <v>286</v>
      </c>
      <c r="I417" s="324" t="s">
        <v>286</v>
      </c>
      <c r="J417" s="324" t="s">
        <v>286</v>
      </c>
      <c r="K417" s="324" t="s">
        <v>286</v>
      </c>
      <c r="L417" s="324" t="s">
        <v>286</v>
      </c>
      <c r="M417" s="324" t="s">
        <v>286</v>
      </c>
      <c r="N417" s="324" t="s">
        <v>286</v>
      </c>
      <c r="O417" s="324" t="s">
        <v>286</v>
      </c>
      <c r="P417" s="324" t="s">
        <v>286</v>
      </c>
      <c r="Q417" s="324" t="s">
        <v>286</v>
      </c>
      <c r="R417" s="325" t="s">
        <v>286</v>
      </c>
      <c r="S417" s="325" t="s">
        <v>286</v>
      </c>
    </row>
    <row r="418" spans="1:19">
      <c r="A418" s="301" t="s">
        <v>970</v>
      </c>
      <c r="B418" s="287" t="s">
        <v>643</v>
      </c>
      <c r="C418" s="300" t="s">
        <v>748</v>
      </c>
      <c r="D418" s="324" t="s">
        <v>286</v>
      </c>
      <c r="E418" s="324" t="s">
        <v>286</v>
      </c>
      <c r="F418" s="324" t="s">
        <v>286</v>
      </c>
      <c r="G418" s="324" t="s">
        <v>286</v>
      </c>
      <c r="H418" s="324" t="s">
        <v>286</v>
      </c>
      <c r="I418" s="324" t="s">
        <v>286</v>
      </c>
      <c r="J418" s="324" t="s">
        <v>286</v>
      </c>
      <c r="K418" s="324" t="s">
        <v>286</v>
      </c>
      <c r="L418" s="324" t="s">
        <v>286</v>
      </c>
      <c r="M418" s="324" t="s">
        <v>286</v>
      </c>
      <c r="N418" s="324" t="s">
        <v>286</v>
      </c>
      <c r="O418" s="324" t="s">
        <v>286</v>
      </c>
      <c r="P418" s="324" t="s">
        <v>286</v>
      </c>
      <c r="Q418" s="324" t="s">
        <v>286</v>
      </c>
      <c r="R418" s="325" t="s">
        <v>286</v>
      </c>
      <c r="S418" s="325" t="s">
        <v>286</v>
      </c>
    </row>
    <row r="419" spans="1:19">
      <c r="A419" s="301" t="s">
        <v>971</v>
      </c>
      <c r="B419" s="293" t="s">
        <v>631</v>
      </c>
      <c r="C419" s="300" t="s">
        <v>748</v>
      </c>
      <c r="D419" s="324" t="s">
        <v>286</v>
      </c>
      <c r="E419" s="324" t="s">
        <v>286</v>
      </c>
      <c r="F419" s="324" t="s">
        <v>286</v>
      </c>
      <c r="G419" s="324" t="s">
        <v>286</v>
      </c>
      <c r="H419" s="324" t="s">
        <v>286</v>
      </c>
      <c r="I419" s="324" t="s">
        <v>286</v>
      </c>
      <c r="J419" s="324" t="s">
        <v>286</v>
      </c>
      <c r="K419" s="324" t="s">
        <v>286</v>
      </c>
      <c r="L419" s="324" t="s">
        <v>286</v>
      </c>
      <c r="M419" s="324" t="s">
        <v>286</v>
      </c>
      <c r="N419" s="324" t="s">
        <v>286</v>
      </c>
      <c r="O419" s="324" t="s">
        <v>286</v>
      </c>
      <c r="P419" s="324" t="s">
        <v>286</v>
      </c>
      <c r="Q419" s="324" t="s">
        <v>286</v>
      </c>
      <c r="R419" s="325" t="s">
        <v>286</v>
      </c>
      <c r="S419" s="325" t="s">
        <v>286</v>
      </c>
    </row>
    <row r="420" spans="1:19">
      <c r="A420" s="301" t="s">
        <v>214</v>
      </c>
      <c r="B420" s="141" t="s">
        <v>1001</v>
      </c>
      <c r="C420" s="300" t="s">
        <v>748</v>
      </c>
      <c r="D420" s="324" t="s">
        <v>286</v>
      </c>
      <c r="E420" s="324" t="s">
        <v>286</v>
      </c>
      <c r="F420" s="324" t="s">
        <v>286</v>
      </c>
      <c r="G420" s="324" t="s">
        <v>286</v>
      </c>
      <c r="H420" s="324" t="s">
        <v>286</v>
      </c>
      <c r="I420" s="324" t="s">
        <v>286</v>
      </c>
      <c r="J420" s="324" t="s">
        <v>286</v>
      </c>
      <c r="K420" s="324" t="s">
        <v>286</v>
      </c>
      <c r="L420" s="324" t="s">
        <v>286</v>
      </c>
      <c r="M420" s="324" t="s">
        <v>286</v>
      </c>
      <c r="N420" s="324" t="s">
        <v>286</v>
      </c>
      <c r="O420" s="324" t="s">
        <v>286</v>
      </c>
      <c r="P420" s="324" t="s">
        <v>286</v>
      </c>
      <c r="Q420" s="324" t="s">
        <v>286</v>
      </c>
      <c r="R420" s="325" t="s">
        <v>286</v>
      </c>
      <c r="S420" s="325" t="s">
        <v>286</v>
      </c>
    </row>
    <row r="421" spans="1:19">
      <c r="A421" s="301" t="s">
        <v>216</v>
      </c>
      <c r="B421" s="141" t="s">
        <v>789</v>
      </c>
      <c r="C421" s="300" t="s">
        <v>748</v>
      </c>
      <c r="D421" s="324" t="s">
        <v>286</v>
      </c>
      <c r="E421" s="324" t="s">
        <v>286</v>
      </c>
      <c r="F421" s="324" t="s">
        <v>286</v>
      </c>
      <c r="G421" s="324" t="s">
        <v>286</v>
      </c>
      <c r="H421" s="324" t="s">
        <v>286</v>
      </c>
      <c r="I421" s="324" t="s">
        <v>286</v>
      </c>
      <c r="J421" s="324" t="s">
        <v>286</v>
      </c>
      <c r="K421" s="324" t="s">
        <v>286</v>
      </c>
      <c r="L421" s="324" t="s">
        <v>286</v>
      </c>
      <c r="M421" s="324" t="s">
        <v>286</v>
      </c>
      <c r="N421" s="324" t="s">
        <v>286</v>
      </c>
      <c r="O421" s="324" t="s">
        <v>286</v>
      </c>
      <c r="P421" s="324" t="s">
        <v>286</v>
      </c>
      <c r="Q421" s="324" t="s">
        <v>286</v>
      </c>
      <c r="R421" s="325" t="s">
        <v>286</v>
      </c>
      <c r="S421" s="325" t="s">
        <v>286</v>
      </c>
    </row>
    <row r="422" spans="1:19">
      <c r="A422" s="301" t="s">
        <v>621</v>
      </c>
      <c r="B422" s="286" t="s">
        <v>744</v>
      </c>
      <c r="C422" s="300" t="s">
        <v>748</v>
      </c>
      <c r="D422" s="324" t="s">
        <v>286</v>
      </c>
      <c r="E422" s="324" t="s">
        <v>286</v>
      </c>
      <c r="F422" s="324" t="s">
        <v>286</v>
      </c>
      <c r="G422" s="324" t="s">
        <v>286</v>
      </c>
      <c r="H422" s="324" t="s">
        <v>286</v>
      </c>
      <c r="I422" s="324" t="s">
        <v>286</v>
      </c>
      <c r="J422" s="324" t="s">
        <v>286</v>
      </c>
      <c r="K422" s="324" t="s">
        <v>286</v>
      </c>
      <c r="L422" s="324" t="s">
        <v>286</v>
      </c>
      <c r="M422" s="324" t="s">
        <v>286</v>
      </c>
      <c r="N422" s="324" t="s">
        <v>286</v>
      </c>
      <c r="O422" s="324" t="s">
        <v>286</v>
      </c>
      <c r="P422" s="324" t="s">
        <v>286</v>
      </c>
      <c r="Q422" s="324" t="s">
        <v>286</v>
      </c>
      <c r="R422" s="325" t="s">
        <v>286</v>
      </c>
      <c r="S422" s="325" t="s">
        <v>286</v>
      </c>
    </row>
    <row r="423" spans="1:19" ht="31.5">
      <c r="A423" s="301" t="s">
        <v>919</v>
      </c>
      <c r="B423" s="286" t="s">
        <v>897</v>
      </c>
      <c r="C423" s="300" t="s">
        <v>748</v>
      </c>
      <c r="D423" s="324" t="s">
        <v>286</v>
      </c>
      <c r="E423" s="324" t="s">
        <v>286</v>
      </c>
      <c r="F423" s="324" t="s">
        <v>286</v>
      </c>
      <c r="G423" s="324" t="s">
        <v>286</v>
      </c>
      <c r="H423" s="324" t="s">
        <v>286</v>
      </c>
      <c r="I423" s="324" t="s">
        <v>286</v>
      </c>
      <c r="J423" s="324" t="s">
        <v>286</v>
      </c>
      <c r="K423" s="324" t="s">
        <v>286</v>
      </c>
      <c r="L423" s="324" t="s">
        <v>286</v>
      </c>
      <c r="M423" s="324" t="s">
        <v>286</v>
      </c>
      <c r="N423" s="324" t="s">
        <v>286</v>
      </c>
      <c r="O423" s="324" t="s">
        <v>286</v>
      </c>
      <c r="P423" s="324" t="s">
        <v>286</v>
      </c>
      <c r="Q423" s="324" t="s">
        <v>286</v>
      </c>
      <c r="R423" s="325" t="s">
        <v>286</v>
      </c>
      <c r="S423" s="325" t="s">
        <v>286</v>
      </c>
    </row>
    <row r="424" spans="1:19" ht="31.5">
      <c r="A424" s="301" t="s">
        <v>920</v>
      </c>
      <c r="B424" s="286" t="s">
        <v>898</v>
      </c>
      <c r="C424" s="300" t="s">
        <v>748</v>
      </c>
      <c r="D424" s="324" t="s">
        <v>286</v>
      </c>
      <c r="E424" s="324" t="s">
        <v>286</v>
      </c>
      <c r="F424" s="324" t="s">
        <v>286</v>
      </c>
      <c r="G424" s="324" t="s">
        <v>286</v>
      </c>
      <c r="H424" s="324" t="s">
        <v>286</v>
      </c>
      <c r="I424" s="324" t="s">
        <v>286</v>
      </c>
      <c r="J424" s="324" t="s">
        <v>286</v>
      </c>
      <c r="K424" s="324" t="s">
        <v>286</v>
      </c>
      <c r="L424" s="324" t="s">
        <v>286</v>
      </c>
      <c r="M424" s="324" t="s">
        <v>286</v>
      </c>
      <c r="N424" s="324" t="s">
        <v>286</v>
      </c>
      <c r="O424" s="324" t="s">
        <v>286</v>
      </c>
      <c r="P424" s="324" t="s">
        <v>286</v>
      </c>
      <c r="Q424" s="324" t="s">
        <v>286</v>
      </c>
      <c r="R424" s="325" t="s">
        <v>286</v>
      </c>
      <c r="S424" s="325" t="s">
        <v>286</v>
      </c>
    </row>
    <row r="425" spans="1:19" ht="31.5">
      <c r="A425" s="301" t="s">
        <v>1088</v>
      </c>
      <c r="B425" s="286" t="s">
        <v>883</v>
      </c>
      <c r="C425" s="300" t="s">
        <v>748</v>
      </c>
      <c r="D425" s="324" t="s">
        <v>286</v>
      </c>
      <c r="E425" s="324" t="s">
        <v>286</v>
      </c>
      <c r="F425" s="324" t="s">
        <v>286</v>
      </c>
      <c r="G425" s="324" t="s">
        <v>286</v>
      </c>
      <c r="H425" s="324" t="s">
        <v>286</v>
      </c>
      <c r="I425" s="324" t="s">
        <v>286</v>
      </c>
      <c r="J425" s="324" t="s">
        <v>286</v>
      </c>
      <c r="K425" s="324" t="s">
        <v>286</v>
      </c>
      <c r="L425" s="324" t="s">
        <v>286</v>
      </c>
      <c r="M425" s="324" t="s">
        <v>286</v>
      </c>
      <c r="N425" s="324" t="s">
        <v>286</v>
      </c>
      <c r="O425" s="324" t="s">
        <v>286</v>
      </c>
      <c r="P425" s="324" t="s">
        <v>286</v>
      </c>
      <c r="Q425" s="324" t="s">
        <v>286</v>
      </c>
      <c r="R425" s="325" t="s">
        <v>286</v>
      </c>
      <c r="S425" s="325" t="s">
        <v>286</v>
      </c>
    </row>
    <row r="426" spans="1:19">
      <c r="A426" s="301" t="s">
        <v>622</v>
      </c>
      <c r="B426" s="286" t="s">
        <v>1055</v>
      </c>
      <c r="C426" s="300" t="s">
        <v>748</v>
      </c>
      <c r="D426" s="324" t="s">
        <v>286</v>
      </c>
      <c r="E426" s="324" t="s">
        <v>286</v>
      </c>
      <c r="F426" s="324" t="s">
        <v>286</v>
      </c>
      <c r="G426" s="324" t="s">
        <v>286</v>
      </c>
      <c r="H426" s="324" t="s">
        <v>286</v>
      </c>
      <c r="I426" s="324" t="s">
        <v>286</v>
      </c>
      <c r="J426" s="324" t="s">
        <v>286</v>
      </c>
      <c r="K426" s="324" t="s">
        <v>286</v>
      </c>
      <c r="L426" s="324" t="s">
        <v>286</v>
      </c>
      <c r="M426" s="324" t="s">
        <v>286</v>
      </c>
      <c r="N426" s="324" t="s">
        <v>286</v>
      </c>
      <c r="O426" s="324" t="s">
        <v>286</v>
      </c>
      <c r="P426" s="324" t="s">
        <v>286</v>
      </c>
      <c r="Q426" s="324" t="s">
        <v>286</v>
      </c>
      <c r="R426" s="325" t="s">
        <v>286</v>
      </c>
      <c r="S426" s="325" t="s">
        <v>286</v>
      </c>
    </row>
    <row r="427" spans="1:19">
      <c r="A427" s="301" t="s">
        <v>623</v>
      </c>
      <c r="B427" s="286" t="s">
        <v>745</v>
      </c>
      <c r="C427" s="300" t="s">
        <v>748</v>
      </c>
      <c r="D427" s="324" t="s">
        <v>286</v>
      </c>
      <c r="E427" s="324" t="s">
        <v>286</v>
      </c>
      <c r="F427" s="324" t="s">
        <v>286</v>
      </c>
      <c r="G427" s="324" t="s">
        <v>286</v>
      </c>
      <c r="H427" s="324" t="s">
        <v>286</v>
      </c>
      <c r="I427" s="324" t="s">
        <v>286</v>
      </c>
      <c r="J427" s="324" t="s">
        <v>286</v>
      </c>
      <c r="K427" s="324" t="s">
        <v>286</v>
      </c>
      <c r="L427" s="324" t="s">
        <v>286</v>
      </c>
      <c r="M427" s="324" t="s">
        <v>286</v>
      </c>
      <c r="N427" s="324" t="s">
        <v>286</v>
      </c>
      <c r="O427" s="324" t="s">
        <v>286</v>
      </c>
      <c r="P427" s="324" t="s">
        <v>286</v>
      </c>
      <c r="Q427" s="324" t="s">
        <v>286</v>
      </c>
      <c r="R427" s="325" t="s">
        <v>286</v>
      </c>
      <c r="S427" s="325" t="s">
        <v>286</v>
      </c>
    </row>
    <row r="428" spans="1:19">
      <c r="A428" s="301" t="s">
        <v>624</v>
      </c>
      <c r="B428" s="286" t="s">
        <v>1049</v>
      </c>
      <c r="C428" s="300" t="s">
        <v>748</v>
      </c>
      <c r="D428" s="324" t="s">
        <v>286</v>
      </c>
      <c r="E428" s="324" t="s">
        <v>286</v>
      </c>
      <c r="F428" s="324" t="s">
        <v>286</v>
      </c>
      <c r="G428" s="324" t="s">
        <v>286</v>
      </c>
      <c r="H428" s="324" t="s">
        <v>286</v>
      </c>
      <c r="I428" s="324" t="s">
        <v>286</v>
      </c>
      <c r="J428" s="324" t="s">
        <v>286</v>
      </c>
      <c r="K428" s="324" t="s">
        <v>286</v>
      </c>
      <c r="L428" s="324" t="s">
        <v>286</v>
      </c>
      <c r="M428" s="324" t="s">
        <v>286</v>
      </c>
      <c r="N428" s="324" t="s">
        <v>286</v>
      </c>
      <c r="O428" s="324" t="s">
        <v>286</v>
      </c>
      <c r="P428" s="324" t="s">
        <v>286</v>
      </c>
      <c r="Q428" s="324" t="s">
        <v>286</v>
      </c>
      <c r="R428" s="325" t="s">
        <v>286</v>
      </c>
      <c r="S428" s="325" t="s">
        <v>286</v>
      </c>
    </row>
    <row r="429" spans="1:19">
      <c r="A429" s="301" t="s">
        <v>625</v>
      </c>
      <c r="B429" s="286" t="s">
        <v>747</v>
      </c>
      <c r="C429" s="300" t="s">
        <v>748</v>
      </c>
      <c r="D429" s="324" t="s">
        <v>286</v>
      </c>
      <c r="E429" s="324" t="s">
        <v>286</v>
      </c>
      <c r="F429" s="324" t="s">
        <v>286</v>
      </c>
      <c r="G429" s="324" t="s">
        <v>286</v>
      </c>
      <c r="H429" s="324" t="s">
        <v>286</v>
      </c>
      <c r="I429" s="324" t="s">
        <v>286</v>
      </c>
      <c r="J429" s="324" t="s">
        <v>286</v>
      </c>
      <c r="K429" s="324" t="s">
        <v>286</v>
      </c>
      <c r="L429" s="324" t="s">
        <v>286</v>
      </c>
      <c r="M429" s="324" t="s">
        <v>286</v>
      </c>
      <c r="N429" s="324" t="s">
        <v>286</v>
      </c>
      <c r="O429" s="324" t="s">
        <v>286</v>
      </c>
      <c r="P429" s="324" t="s">
        <v>286</v>
      </c>
      <c r="Q429" s="324" t="s">
        <v>286</v>
      </c>
      <c r="R429" s="325" t="s">
        <v>286</v>
      </c>
      <c r="S429" s="325" t="s">
        <v>286</v>
      </c>
    </row>
    <row r="430" spans="1:19">
      <c r="A430" s="301" t="s">
        <v>626</v>
      </c>
      <c r="B430" s="286" t="s">
        <v>1056</v>
      </c>
      <c r="C430" s="300" t="s">
        <v>748</v>
      </c>
      <c r="D430" s="324" t="s">
        <v>286</v>
      </c>
      <c r="E430" s="324" t="s">
        <v>286</v>
      </c>
      <c r="F430" s="324" t="s">
        <v>286</v>
      </c>
      <c r="G430" s="324" t="s">
        <v>286</v>
      </c>
      <c r="H430" s="324" t="s">
        <v>286</v>
      </c>
      <c r="I430" s="324" t="s">
        <v>286</v>
      </c>
      <c r="J430" s="324" t="s">
        <v>286</v>
      </c>
      <c r="K430" s="324" t="s">
        <v>286</v>
      </c>
      <c r="L430" s="324" t="s">
        <v>286</v>
      </c>
      <c r="M430" s="324" t="s">
        <v>286</v>
      </c>
      <c r="N430" s="324" t="s">
        <v>286</v>
      </c>
      <c r="O430" s="324" t="s">
        <v>286</v>
      </c>
      <c r="P430" s="324" t="s">
        <v>286</v>
      </c>
      <c r="Q430" s="324" t="s">
        <v>286</v>
      </c>
      <c r="R430" s="325" t="s">
        <v>286</v>
      </c>
      <c r="S430" s="325" t="s">
        <v>286</v>
      </c>
    </row>
    <row r="431" spans="1:19" ht="31.5">
      <c r="A431" s="301" t="s">
        <v>627</v>
      </c>
      <c r="B431" s="286" t="s">
        <v>1032</v>
      </c>
      <c r="C431" s="300" t="s">
        <v>748</v>
      </c>
      <c r="D431" s="324" t="s">
        <v>286</v>
      </c>
      <c r="E431" s="324" t="s">
        <v>286</v>
      </c>
      <c r="F431" s="324" t="s">
        <v>286</v>
      </c>
      <c r="G431" s="324" t="s">
        <v>286</v>
      </c>
      <c r="H431" s="324" t="s">
        <v>286</v>
      </c>
      <c r="I431" s="324" t="s">
        <v>286</v>
      </c>
      <c r="J431" s="324" t="s">
        <v>286</v>
      </c>
      <c r="K431" s="324" t="s">
        <v>286</v>
      </c>
      <c r="L431" s="324" t="s">
        <v>286</v>
      </c>
      <c r="M431" s="324" t="s">
        <v>286</v>
      </c>
      <c r="N431" s="324" t="s">
        <v>286</v>
      </c>
      <c r="O431" s="324" t="s">
        <v>286</v>
      </c>
      <c r="P431" s="324" t="s">
        <v>286</v>
      </c>
      <c r="Q431" s="324" t="s">
        <v>286</v>
      </c>
      <c r="R431" s="325" t="s">
        <v>286</v>
      </c>
      <c r="S431" s="325" t="s">
        <v>286</v>
      </c>
    </row>
    <row r="432" spans="1:19">
      <c r="A432" s="301" t="s">
        <v>972</v>
      </c>
      <c r="B432" s="293" t="s">
        <v>643</v>
      </c>
      <c r="C432" s="300" t="s">
        <v>748</v>
      </c>
      <c r="D432" s="324" t="s">
        <v>286</v>
      </c>
      <c r="E432" s="324" t="s">
        <v>286</v>
      </c>
      <c r="F432" s="324" t="s">
        <v>286</v>
      </c>
      <c r="G432" s="324" t="s">
        <v>286</v>
      </c>
      <c r="H432" s="324" t="s">
        <v>286</v>
      </c>
      <c r="I432" s="324" t="s">
        <v>286</v>
      </c>
      <c r="J432" s="324" t="s">
        <v>286</v>
      </c>
      <c r="K432" s="324" t="s">
        <v>286</v>
      </c>
      <c r="L432" s="324" t="s">
        <v>286</v>
      </c>
      <c r="M432" s="324" t="s">
        <v>286</v>
      </c>
      <c r="N432" s="324" t="s">
        <v>286</v>
      </c>
      <c r="O432" s="324" t="s">
        <v>286</v>
      </c>
      <c r="P432" s="324" t="s">
        <v>286</v>
      </c>
      <c r="Q432" s="324" t="s">
        <v>286</v>
      </c>
      <c r="R432" s="325" t="s">
        <v>286</v>
      </c>
      <c r="S432" s="325" t="s">
        <v>286</v>
      </c>
    </row>
    <row r="433" spans="1:19">
      <c r="A433" s="301" t="s">
        <v>973</v>
      </c>
      <c r="B433" s="293" t="s">
        <v>631</v>
      </c>
      <c r="C433" s="300" t="s">
        <v>748</v>
      </c>
      <c r="D433" s="324" t="s">
        <v>286</v>
      </c>
      <c r="E433" s="324" t="s">
        <v>286</v>
      </c>
      <c r="F433" s="324" t="s">
        <v>286</v>
      </c>
      <c r="G433" s="324" t="s">
        <v>286</v>
      </c>
      <c r="H433" s="324" t="s">
        <v>286</v>
      </c>
      <c r="I433" s="324" t="s">
        <v>286</v>
      </c>
      <c r="J433" s="324" t="s">
        <v>286</v>
      </c>
      <c r="K433" s="324" t="s">
        <v>286</v>
      </c>
      <c r="L433" s="324" t="s">
        <v>286</v>
      </c>
      <c r="M433" s="324" t="s">
        <v>286</v>
      </c>
      <c r="N433" s="324" t="s">
        <v>286</v>
      </c>
      <c r="O433" s="324" t="s">
        <v>286</v>
      </c>
      <c r="P433" s="324" t="s">
        <v>286</v>
      </c>
      <c r="Q433" s="324" t="s">
        <v>286</v>
      </c>
      <c r="R433" s="325" t="s">
        <v>286</v>
      </c>
      <c r="S433" s="325" t="s">
        <v>286</v>
      </c>
    </row>
    <row r="434" spans="1:19">
      <c r="A434" s="301" t="s">
        <v>21</v>
      </c>
      <c r="B434" s="285" t="s">
        <v>1125</v>
      </c>
      <c r="C434" s="342" t="s">
        <v>748</v>
      </c>
      <c r="D434" s="352" t="s">
        <v>286</v>
      </c>
      <c r="E434" s="352" t="s">
        <v>286</v>
      </c>
      <c r="F434" s="352" t="s">
        <v>286</v>
      </c>
      <c r="G434" s="352" t="s">
        <v>286</v>
      </c>
      <c r="H434" s="352" t="s">
        <v>286</v>
      </c>
      <c r="I434" s="352" t="s">
        <v>286</v>
      </c>
      <c r="J434" s="352" t="s">
        <v>286</v>
      </c>
      <c r="K434" s="352" t="s">
        <v>286</v>
      </c>
      <c r="L434" s="352" t="s">
        <v>286</v>
      </c>
      <c r="M434" s="352" t="s">
        <v>286</v>
      </c>
      <c r="N434" s="352" t="s">
        <v>286</v>
      </c>
      <c r="O434" s="352" t="s">
        <v>286</v>
      </c>
      <c r="P434" s="352" t="s">
        <v>286</v>
      </c>
      <c r="Q434" s="352" t="s">
        <v>286</v>
      </c>
      <c r="R434" s="347" t="s">
        <v>286</v>
      </c>
      <c r="S434" s="347" t="s">
        <v>286</v>
      </c>
    </row>
    <row r="435" spans="1:19">
      <c r="A435" s="301" t="s">
        <v>37</v>
      </c>
      <c r="B435" s="285" t="s">
        <v>325</v>
      </c>
      <c r="C435" s="300" t="s">
        <v>748</v>
      </c>
      <c r="D435" s="324">
        <v>0</v>
      </c>
      <c r="E435" s="324">
        <f>45.96*1.2</f>
        <v>55.152000000000001</v>
      </c>
      <c r="F435" s="327">
        <f>348.864*1.2</f>
        <v>418.63679999999994</v>
      </c>
      <c r="G435" s="328">
        <v>179.85</v>
      </c>
      <c r="H435" s="328">
        <v>7.3599999999999994</v>
      </c>
      <c r="I435" s="328">
        <v>34.646000000000001</v>
      </c>
      <c r="J435" s="328">
        <v>11.102999999999994</v>
      </c>
      <c r="K435" s="328">
        <v>76.754000000000019</v>
      </c>
      <c r="L435" s="328">
        <v>44.631</v>
      </c>
      <c r="M435" s="354">
        <v>1.453000000000003</v>
      </c>
      <c r="N435" s="328">
        <v>0</v>
      </c>
      <c r="O435" s="354">
        <v>6.6940000000000168</v>
      </c>
      <c r="P435" s="328">
        <v>1.2920000000000016</v>
      </c>
      <c r="Q435" s="354">
        <v>0.70199999999999818</v>
      </c>
      <c r="R435" s="352">
        <f>H435+J435+L435+N435+P435</f>
        <v>64.385999999999996</v>
      </c>
      <c r="S435" s="352">
        <f>I435+K435+M435+O435+Q435</f>
        <v>120.24900000000004</v>
      </c>
    </row>
    <row r="436" spans="1:19">
      <c r="A436" s="301" t="s">
        <v>71</v>
      </c>
      <c r="B436" s="299" t="s">
        <v>909</v>
      </c>
      <c r="C436" s="300" t="s">
        <v>748</v>
      </c>
      <c r="D436" s="324" t="s">
        <v>286</v>
      </c>
      <c r="E436" s="324" t="s">
        <v>286</v>
      </c>
      <c r="F436" s="324" t="s">
        <v>286</v>
      </c>
      <c r="G436" s="324" t="s">
        <v>286</v>
      </c>
      <c r="H436" s="352" t="s">
        <v>286</v>
      </c>
      <c r="I436" s="352" t="s">
        <v>286</v>
      </c>
      <c r="J436" s="352" t="s">
        <v>286</v>
      </c>
      <c r="K436" s="352" t="s">
        <v>286</v>
      </c>
      <c r="L436" s="352" t="s">
        <v>286</v>
      </c>
      <c r="M436" s="352" t="s">
        <v>286</v>
      </c>
      <c r="N436" s="352" t="s">
        <v>286</v>
      </c>
      <c r="O436" s="352" t="s">
        <v>286</v>
      </c>
      <c r="P436" s="352" t="s">
        <v>286</v>
      </c>
      <c r="Q436" s="352" t="s">
        <v>286</v>
      </c>
      <c r="R436" s="352" t="s">
        <v>286</v>
      </c>
      <c r="S436" s="352" t="s">
        <v>286</v>
      </c>
    </row>
    <row r="437" spans="1:19">
      <c r="A437" s="301" t="s">
        <v>618</v>
      </c>
      <c r="B437" s="299" t="s">
        <v>619</v>
      </c>
      <c r="C437" s="300" t="s">
        <v>748</v>
      </c>
      <c r="D437" s="324" t="s">
        <v>286</v>
      </c>
      <c r="E437" s="324" t="s">
        <v>286</v>
      </c>
      <c r="F437" s="324" t="s">
        <v>286</v>
      </c>
      <c r="G437" s="324" t="s">
        <v>286</v>
      </c>
      <c r="H437" s="352" t="s">
        <v>286</v>
      </c>
      <c r="I437" s="352" t="s">
        <v>286</v>
      </c>
      <c r="J437" s="352" t="s">
        <v>286</v>
      </c>
      <c r="K437" s="352" t="s">
        <v>286</v>
      </c>
      <c r="L437" s="352" t="s">
        <v>286</v>
      </c>
      <c r="M437" s="352" t="s">
        <v>286</v>
      </c>
      <c r="N437" s="352" t="s">
        <v>286</v>
      </c>
      <c r="O437" s="352" t="s">
        <v>286</v>
      </c>
      <c r="P437" s="352" t="s">
        <v>286</v>
      </c>
      <c r="Q437" s="352" t="s">
        <v>286</v>
      </c>
      <c r="R437" s="352" t="s">
        <v>286</v>
      </c>
      <c r="S437" s="352" t="s">
        <v>286</v>
      </c>
    </row>
    <row r="438" spans="1:19" ht="18" customHeight="1">
      <c r="A438" s="301" t="s">
        <v>1109</v>
      </c>
      <c r="B438" s="299" t="s">
        <v>1126</v>
      </c>
      <c r="C438" s="300" t="s">
        <v>748</v>
      </c>
      <c r="D438" s="324" t="s">
        <v>286</v>
      </c>
      <c r="E438" s="324" t="s">
        <v>286</v>
      </c>
      <c r="F438" s="324" t="s">
        <v>286</v>
      </c>
      <c r="G438" s="324" t="s">
        <v>286</v>
      </c>
      <c r="H438" s="352" t="s">
        <v>286</v>
      </c>
      <c r="I438" s="352" t="s">
        <v>286</v>
      </c>
      <c r="J438" s="352" t="s">
        <v>286</v>
      </c>
      <c r="K438" s="352" t="s">
        <v>286</v>
      </c>
      <c r="L438" s="352" t="s">
        <v>286</v>
      </c>
      <c r="M438" s="352" t="s">
        <v>286</v>
      </c>
      <c r="N438" s="352" t="s">
        <v>286</v>
      </c>
      <c r="O438" s="352" t="s">
        <v>286</v>
      </c>
      <c r="P438" s="352" t="s">
        <v>286</v>
      </c>
      <c r="Q438" s="352" t="s">
        <v>286</v>
      </c>
      <c r="R438" s="352" t="s">
        <v>286</v>
      </c>
      <c r="S438" s="352" t="s">
        <v>286</v>
      </c>
    </row>
    <row r="439" spans="1:19">
      <c r="A439" s="301" t="s">
        <v>1110</v>
      </c>
      <c r="B439" s="299" t="s">
        <v>1111</v>
      </c>
      <c r="C439" s="300" t="s">
        <v>748</v>
      </c>
      <c r="D439" s="324" t="s">
        <v>286</v>
      </c>
      <c r="E439" s="324" t="s">
        <v>286</v>
      </c>
      <c r="F439" s="324" t="s">
        <v>286</v>
      </c>
      <c r="G439" s="324" t="s">
        <v>286</v>
      </c>
      <c r="H439" s="352" t="s">
        <v>286</v>
      </c>
      <c r="I439" s="352" t="s">
        <v>286</v>
      </c>
      <c r="J439" s="352" t="s">
        <v>286</v>
      </c>
      <c r="K439" s="352" t="s">
        <v>286</v>
      </c>
      <c r="L439" s="352" t="s">
        <v>286</v>
      </c>
      <c r="M439" s="352" t="s">
        <v>286</v>
      </c>
      <c r="N439" s="352" t="s">
        <v>286</v>
      </c>
      <c r="O439" s="352" t="s">
        <v>286</v>
      </c>
      <c r="P439" s="352" t="s">
        <v>286</v>
      </c>
      <c r="Q439" s="352" t="s">
        <v>286</v>
      </c>
      <c r="R439" s="352" t="s">
        <v>286</v>
      </c>
      <c r="S439" s="352" t="s">
        <v>286</v>
      </c>
    </row>
    <row r="440" spans="1:19">
      <c r="A440" s="301" t="s">
        <v>19</v>
      </c>
      <c r="B440" s="153" t="s">
        <v>221</v>
      </c>
      <c r="C440" s="300" t="s">
        <v>748</v>
      </c>
      <c r="D440" s="324" t="s">
        <v>286</v>
      </c>
      <c r="E440" s="324" t="s">
        <v>286</v>
      </c>
      <c r="F440" s="324" t="s">
        <v>286</v>
      </c>
      <c r="G440" s="324" t="s">
        <v>286</v>
      </c>
      <c r="H440" s="352" t="s">
        <v>286</v>
      </c>
      <c r="I440" s="352" t="s">
        <v>286</v>
      </c>
      <c r="J440" s="352" t="s">
        <v>286</v>
      </c>
      <c r="K440" s="352" t="s">
        <v>286</v>
      </c>
      <c r="L440" s="352" t="s">
        <v>286</v>
      </c>
      <c r="M440" s="352" t="s">
        <v>286</v>
      </c>
      <c r="N440" s="352" t="s">
        <v>286</v>
      </c>
      <c r="O440" s="352" t="s">
        <v>286</v>
      </c>
      <c r="P440" s="352" t="s">
        <v>286</v>
      </c>
      <c r="Q440" s="352" t="s">
        <v>286</v>
      </c>
      <c r="R440" s="352" t="s">
        <v>286</v>
      </c>
      <c r="S440" s="352" t="s">
        <v>286</v>
      </c>
    </row>
    <row r="441" spans="1:19">
      <c r="A441" s="301" t="s">
        <v>23</v>
      </c>
      <c r="B441" s="285" t="s">
        <v>222</v>
      </c>
      <c r="C441" s="300" t="s">
        <v>748</v>
      </c>
      <c r="D441" s="324" t="s">
        <v>286</v>
      </c>
      <c r="E441" s="324" t="s">
        <v>286</v>
      </c>
      <c r="F441" s="324" t="s">
        <v>286</v>
      </c>
      <c r="G441" s="324" t="s">
        <v>286</v>
      </c>
      <c r="H441" s="324" t="s">
        <v>286</v>
      </c>
      <c r="I441" s="324" t="s">
        <v>286</v>
      </c>
      <c r="J441" s="324" t="s">
        <v>286</v>
      </c>
      <c r="K441" s="324" t="s">
        <v>286</v>
      </c>
      <c r="L441" s="324" t="s">
        <v>286</v>
      </c>
      <c r="M441" s="324" t="s">
        <v>286</v>
      </c>
      <c r="N441" s="324" t="s">
        <v>286</v>
      </c>
      <c r="O441" s="324" t="s">
        <v>286</v>
      </c>
      <c r="P441" s="324" t="s">
        <v>286</v>
      </c>
      <c r="Q441" s="324" t="s">
        <v>286</v>
      </c>
      <c r="R441" s="325" t="s">
        <v>286</v>
      </c>
      <c r="S441" s="325" t="s">
        <v>286</v>
      </c>
    </row>
    <row r="442" spans="1:19">
      <c r="A442" s="301" t="s">
        <v>24</v>
      </c>
      <c r="B442" s="285" t="s">
        <v>223</v>
      </c>
      <c r="C442" s="300" t="s">
        <v>748</v>
      </c>
      <c r="D442" s="324" t="s">
        <v>286</v>
      </c>
      <c r="E442" s="324" t="s">
        <v>286</v>
      </c>
      <c r="F442" s="324" t="s">
        <v>286</v>
      </c>
      <c r="G442" s="324" t="s">
        <v>286</v>
      </c>
      <c r="H442" s="324" t="s">
        <v>286</v>
      </c>
      <c r="I442" s="324" t="s">
        <v>286</v>
      </c>
      <c r="J442" s="324" t="s">
        <v>286</v>
      </c>
      <c r="K442" s="324" t="s">
        <v>286</v>
      </c>
      <c r="L442" s="324" t="s">
        <v>286</v>
      </c>
      <c r="M442" s="324" t="s">
        <v>286</v>
      </c>
      <c r="N442" s="324" t="s">
        <v>286</v>
      </c>
      <c r="O442" s="324" t="s">
        <v>286</v>
      </c>
      <c r="P442" s="324" t="s">
        <v>286</v>
      </c>
      <c r="Q442" s="324" t="s">
        <v>286</v>
      </c>
      <c r="R442" s="325" t="s">
        <v>286</v>
      </c>
      <c r="S442" s="325" t="s">
        <v>286</v>
      </c>
    </row>
    <row r="443" spans="1:19">
      <c r="A443" s="301" t="s">
        <v>30</v>
      </c>
      <c r="B443" s="285" t="s">
        <v>1137</v>
      </c>
      <c r="C443" s="300" t="s">
        <v>748</v>
      </c>
      <c r="D443" s="324" t="s">
        <v>286</v>
      </c>
      <c r="E443" s="324" t="s">
        <v>286</v>
      </c>
      <c r="F443" s="324" t="s">
        <v>286</v>
      </c>
      <c r="G443" s="324" t="s">
        <v>286</v>
      </c>
      <c r="H443" s="324" t="s">
        <v>286</v>
      </c>
      <c r="I443" s="324" t="s">
        <v>286</v>
      </c>
      <c r="J443" s="324" t="s">
        <v>286</v>
      </c>
      <c r="K443" s="324" t="s">
        <v>286</v>
      </c>
      <c r="L443" s="324" t="s">
        <v>286</v>
      </c>
      <c r="M443" s="324" t="s">
        <v>286</v>
      </c>
      <c r="N443" s="324" t="s">
        <v>286</v>
      </c>
      <c r="O443" s="324" t="s">
        <v>286</v>
      </c>
      <c r="P443" s="324" t="s">
        <v>286</v>
      </c>
      <c r="Q443" s="324" t="s">
        <v>286</v>
      </c>
      <c r="R443" s="325" t="s">
        <v>286</v>
      </c>
      <c r="S443" s="325" t="s">
        <v>286</v>
      </c>
    </row>
    <row r="444" spans="1:19">
      <c r="A444" s="301" t="s">
        <v>38</v>
      </c>
      <c r="B444" s="285" t="s">
        <v>224</v>
      </c>
      <c r="C444" s="300" t="s">
        <v>748</v>
      </c>
      <c r="D444" s="324" t="s">
        <v>286</v>
      </c>
      <c r="E444" s="324" t="s">
        <v>286</v>
      </c>
      <c r="F444" s="324" t="s">
        <v>286</v>
      </c>
      <c r="G444" s="324" t="s">
        <v>286</v>
      </c>
      <c r="H444" s="324" t="s">
        <v>286</v>
      </c>
      <c r="I444" s="324" t="s">
        <v>286</v>
      </c>
      <c r="J444" s="324" t="s">
        <v>286</v>
      </c>
      <c r="K444" s="324" t="s">
        <v>286</v>
      </c>
      <c r="L444" s="324" t="s">
        <v>286</v>
      </c>
      <c r="M444" s="324" t="s">
        <v>286</v>
      </c>
      <c r="N444" s="324" t="s">
        <v>286</v>
      </c>
      <c r="O444" s="324" t="s">
        <v>286</v>
      </c>
      <c r="P444" s="324" t="s">
        <v>286</v>
      </c>
      <c r="Q444" s="324" t="s">
        <v>286</v>
      </c>
      <c r="R444" s="325" t="s">
        <v>286</v>
      </c>
      <c r="S444" s="325" t="s">
        <v>286</v>
      </c>
    </row>
    <row r="445" spans="1:19">
      <c r="A445" s="301" t="s">
        <v>39</v>
      </c>
      <c r="B445" s="285" t="s">
        <v>225</v>
      </c>
      <c r="C445" s="300" t="s">
        <v>748</v>
      </c>
      <c r="D445" s="324" t="s">
        <v>286</v>
      </c>
      <c r="E445" s="324" t="s">
        <v>286</v>
      </c>
      <c r="F445" s="324" t="s">
        <v>286</v>
      </c>
      <c r="G445" s="324" t="s">
        <v>286</v>
      </c>
      <c r="H445" s="324" t="s">
        <v>286</v>
      </c>
      <c r="I445" s="324" t="s">
        <v>286</v>
      </c>
      <c r="J445" s="324" t="s">
        <v>286</v>
      </c>
      <c r="K445" s="324" t="s">
        <v>286</v>
      </c>
      <c r="L445" s="324" t="s">
        <v>286</v>
      </c>
      <c r="M445" s="324" t="s">
        <v>286</v>
      </c>
      <c r="N445" s="324" t="s">
        <v>286</v>
      </c>
      <c r="O445" s="324" t="s">
        <v>286</v>
      </c>
      <c r="P445" s="324" t="s">
        <v>286</v>
      </c>
      <c r="Q445" s="324" t="s">
        <v>286</v>
      </c>
      <c r="R445" s="325" t="s">
        <v>286</v>
      </c>
      <c r="S445" s="325" t="s">
        <v>286</v>
      </c>
    </row>
    <row r="446" spans="1:19">
      <c r="A446" s="301" t="s">
        <v>113</v>
      </c>
      <c r="B446" s="141" t="s">
        <v>620</v>
      </c>
      <c r="C446" s="300" t="s">
        <v>748</v>
      </c>
      <c r="D446" s="324" t="s">
        <v>286</v>
      </c>
      <c r="E446" s="324" t="s">
        <v>286</v>
      </c>
      <c r="F446" s="324" t="s">
        <v>286</v>
      </c>
      <c r="G446" s="324" t="s">
        <v>286</v>
      </c>
      <c r="H446" s="324" t="s">
        <v>286</v>
      </c>
      <c r="I446" s="324" t="s">
        <v>286</v>
      </c>
      <c r="J446" s="324" t="s">
        <v>286</v>
      </c>
      <c r="K446" s="324" t="s">
        <v>286</v>
      </c>
      <c r="L446" s="324" t="s">
        <v>286</v>
      </c>
      <c r="M446" s="324" t="s">
        <v>286</v>
      </c>
      <c r="N446" s="324" t="s">
        <v>286</v>
      </c>
      <c r="O446" s="324" t="s">
        <v>286</v>
      </c>
      <c r="P446" s="324" t="s">
        <v>286</v>
      </c>
      <c r="Q446" s="324" t="s">
        <v>286</v>
      </c>
      <c r="R446" s="325" t="s">
        <v>286</v>
      </c>
      <c r="S446" s="325" t="s">
        <v>286</v>
      </c>
    </row>
    <row r="447" spans="1:19" ht="31.5">
      <c r="A447" s="301" t="s">
        <v>739</v>
      </c>
      <c r="B447" s="286" t="s">
        <v>731</v>
      </c>
      <c r="C447" s="300" t="s">
        <v>748</v>
      </c>
      <c r="D447" s="324" t="s">
        <v>286</v>
      </c>
      <c r="E447" s="324" t="s">
        <v>286</v>
      </c>
      <c r="F447" s="324" t="s">
        <v>286</v>
      </c>
      <c r="G447" s="324" t="s">
        <v>286</v>
      </c>
      <c r="H447" s="324" t="s">
        <v>286</v>
      </c>
      <c r="I447" s="324" t="s">
        <v>286</v>
      </c>
      <c r="J447" s="324" t="s">
        <v>286</v>
      </c>
      <c r="K447" s="324" t="s">
        <v>286</v>
      </c>
      <c r="L447" s="324" t="s">
        <v>286</v>
      </c>
      <c r="M447" s="324" t="s">
        <v>286</v>
      </c>
      <c r="N447" s="324" t="s">
        <v>286</v>
      </c>
      <c r="O447" s="324" t="s">
        <v>286</v>
      </c>
      <c r="P447" s="324" t="s">
        <v>286</v>
      </c>
      <c r="Q447" s="324" t="s">
        <v>286</v>
      </c>
      <c r="R447" s="325" t="s">
        <v>286</v>
      </c>
      <c r="S447" s="325" t="s">
        <v>286</v>
      </c>
    </row>
    <row r="448" spans="1:19">
      <c r="A448" s="301" t="s">
        <v>793</v>
      </c>
      <c r="B448" s="141" t="s">
        <v>738</v>
      </c>
      <c r="C448" s="300" t="s">
        <v>748</v>
      </c>
      <c r="D448" s="324" t="s">
        <v>286</v>
      </c>
      <c r="E448" s="324" t="s">
        <v>286</v>
      </c>
      <c r="F448" s="324" t="s">
        <v>286</v>
      </c>
      <c r="G448" s="324" t="s">
        <v>286</v>
      </c>
      <c r="H448" s="324" t="s">
        <v>286</v>
      </c>
      <c r="I448" s="324" t="s">
        <v>286</v>
      </c>
      <c r="J448" s="324" t="s">
        <v>286</v>
      </c>
      <c r="K448" s="324" t="s">
        <v>286</v>
      </c>
      <c r="L448" s="324" t="s">
        <v>286</v>
      </c>
      <c r="M448" s="324" t="s">
        <v>286</v>
      </c>
      <c r="N448" s="324" t="s">
        <v>286</v>
      </c>
      <c r="O448" s="324" t="s">
        <v>286</v>
      </c>
      <c r="P448" s="324" t="s">
        <v>286</v>
      </c>
      <c r="Q448" s="324" t="s">
        <v>286</v>
      </c>
      <c r="R448" s="325" t="s">
        <v>286</v>
      </c>
      <c r="S448" s="325" t="s">
        <v>286</v>
      </c>
    </row>
    <row r="449" spans="1:19" ht="31.5">
      <c r="A449" s="301" t="s">
        <v>794</v>
      </c>
      <c r="B449" s="286" t="s">
        <v>740</v>
      </c>
      <c r="C449" s="300" t="s">
        <v>748</v>
      </c>
      <c r="D449" s="324" t="s">
        <v>286</v>
      </c>
      <c r="E449" s="324" t="s">
        <v>286</v>
      </c>
      <c r="F449" s="324" t="s">
        <v>286</v>
      </c>
      <c r="G449" s="324" t="s">
        <v>286</v>
      </c>
      <c r="H449" s="324" t="s">
        <v>286</v>
      </c>
      <c r="I449" s="324" t="s">
        <v>286</v>
      </c>
      <c r="J449" s="324" t="s">
        <v>286</v>
      </c>
      <c r="K449" s="324" t="s">
        <v>286</v>
      </c>
      <c r="L449" s="324" t="s">
        <v>286</v>
      </c>
      <c r="M449" s="324" t="s">
        <v>286</v>
      </c>
      <c r="N449" s="324" t="s">
        <v>286</v>
      </c>
      <c r="O449" s="324" t="s">
        <v>286</v>
      </c>
      <c r="P449" s="324" t="s">
        <v>286</v>
      </c>
      <c r="Q449" s="324" t="s">
        <v>286</v>
      </c>
      <c r="R449" s="325" t="s">
        <v>286</v>
      </c>
      <c r="S449" s="325" t="s">
        <v>286</v>
      </c>
    </row>
    <row r="450" spans="1:19">
      <c r="A450" s="301" t="s">
        <v>40</v>
      </c>
      <c r="B450" s="285" t="s">
        <v>231</v>
      </c>
      <c r="C450" s="300" t="s">
        <v>748</v>
      </c>
      <c r="D450" s="324" t="s">
        <v>286</v>
      </c>
      <c r="E450" s="324" t="s">
        <v>286</v>
      </c>
      <c r="F450" s="324" t="s">
        <v>286</v>
      </c>
      <c r="G450" s="324" t="s">
        <v>286</v>
      </c>
      <c r="H450" s="324" t="s">
        <v>286</v>
      </c>
      <c r="I450" s="324" t="s">
        <v>286</v>
      </c>
      <c r="J450" s="324" t="s">
        <v>286</v>
      </c>
      <c r="K450" s="324" t="s">
        <v>286</v>
      </c>
      <c r="L450" s="324" t="s">
        <v>286</v>
      </c>
      <c r="M450" s="324" t="s">
        <v>286</v>
      </c>
      <c r="N450" s="324" t="s">
        <v>286</v>
      </c>
      <c r="O450" s="324" t="s">
        <v>286</v>
      </c>
      <c r="P450" s="324" t="s">
        <v>286</v>
      </c>
      <c r="Q450" s="324" t="s">
        <v>286</v>
      </c>
      <c r="R450" s="325" t="s">
        <v>286</v>
      </c>
      <c r="S450" s="325" t="s">
        <v>286</v>
      </c>
    </row>
    <row r="451" spans="1:19">
      <c r="A451" s="301" t="s">
        <v>41</v>
      </c>
      <c r="B451" s="285" t="s">
        <v>232</v>
      </c>
      <c r="C451" s="300" t="s">
        <v>748</v>
      </c>
      <c r="D451" s="324" t="s">
        <v>286</v>
      </c>
      <c r="E451" s="324" t="s">
        <v>286</v>
      </c>
      <c r="F451" s="324" t="s">
        <v>286</v>
      </c>
      <c r="G451" s="324" t="s">
        <v>286</v>
      </c>
      <c r="H451" s="324" t="s">
        <v>286</v>
      </c>
      <c r="I451" s="324" t="s">
        <v>286</v>
      </c>
      <c r="J451" s="324" t="s">
        <v>286</v>
      </c>
      <c r="K451" s="324" t="s">
        <v>286</v>
      </c>
      <c r="L451" s="324" t="s">
        <v>286</v>
      </c>
      <c r="M451" s="324" t="s">
        <v>286</v>
      </c>
      <c r="N451" s="324" t="s">
        <v>286</v>
      </c>
      <c r="O451" s="324" t="s">
        <v>286</v>
      </c>
      <c r="P451" s="324" t="s">
        <v>286</v>
      </c>
      <c r="Q451" s="324" t="s">
        <v>286</v>
      </c>
      <c r="R451" s="325" t="s">
        <v>286</v>
      </c>
      <c r="S451" s="325" t="s">
        <v>286</v>
      </c>
    </row>
    <row r="452" spans="1:19">
      <c r="A452" s="301" t="s">
        <v>26</v>
      </c>
      <c r="B452" s="295" t="s">
        <v>863</v>
      </c>
      <c r="C452" s="302" t="s">
        <v>286</v>
      </c>
      <c r="D452" s="296" t="s">
        <v>590</v>
      </c>
      <c r="E452" s="296" t="s">
        <v>590</v>
      </c>
      <c r="F452" s="296" t="s">
        <v>590</v>
      </c>
      <c r="G452" s="296" t="s">
        <v>590</v>
      </c>
      <c r="H452" s="296" t="s">
        <v>590</v>
      </c>
      <c r="I452" s="296" t="s">
        <v>590</v>
      </c>
      <c r="J452" s="296" t="s">
        <v>590</v>
      </c>
      <c r="K452" s="296" t="s">
        <v>590</v>
      </c>
      <c r="L452" s="296" t="s">
        <v>590</v>
      </c>
      <c r="M452" s="296" t="s">
        <v>590</v>
      </c>
      <c r="N452" s="296" t="s">
        <v>590</v>
      </c>
      <c r="O452" s="296" t="s">
        <v>590</v>
      </c>
      <c r="P452" s="296" t="s">
        <v>590</v>
      </c>
      <c r="Q452" s="296" t="s">
        <v>590</v>
      </c>
      <c r="R452" s="329" t="s">
        <v>590</v>
      </c>
      <c r="S452" s="329" t="s">
        <v>590</v>
      </c>
    </row>
    <row r="453" spans="1:19" ht="38.450000000000003" customHeight="1">
      <c r="A453" s="303" t="s">
        <v>829</v>
      </c>
      <c r="B453" s="285" t="s">
        <v>1115</v>
      </c>
      <c r="C453" s="300" t="s">
        <v>748</v>
      </c>
      <c r="D453" s="324" t="s">
        <v>286</v>
      </c>
      <c r="E453" s="324" t="s">
        <v>286</v>
      </c>
      <c r="F453" s="324" t="s">
        <v>286</v>
      </c>
      <c r="G453" s="324" t="s">
        <v>286</v>
      </c>
      <c r="H453" s="324" t="s">
        <v>286</v>
      </c>
      <c r="I453" s="324" t="s">
        <v>286</v>
      </c>
      <c r="J453" s="324" t="s">
        <v>286</v>
      </c>
      <c r="K453" s="324" t="s">
        <v>286</v>
      </c>
      <c r="L453" s="324" t="s">
        <v>286</v>
      </c>
      <c r="M453" s="324" t="s">
        <v>286</v>
      </c>
      <c r="N453" s="324" t="s">
        <v>286</v>
      </c>
      <c r="O453" s="324" t="s">
        <v>286</v>
      </c>
      <c r="P453" s="324" t="s">
        <v>286</v>
      </c>
      <c r="Q453" s="324" t="s">
        <v>286</v>
      </c>
      <c r="R453" s="324" t="s">
        <v>286</v>
      </c>
      <c r="S453" s="324" t="s">
        <v>286</v>
      </c>
    </row>
    <row r="454" spans="1:19">
      <c r="A454" s="303" t="s">
        <v>830</v>
      </c>
      <c r="B454" s="141" t="s">
        <v>910</v>
      </c>
      <c r="C454" s="300" t="s">
        <v>748</v>
      </c>
      <c r="D454" s="324" t="s">
        <v>286</v>
      </c>
      <c r="E454" s="324" t="s">
        <v>286</v>
      </c>
      <c r="F454" s="324" t="s">
        <v>286</v>
      </c>
      <c r="G454" s="324" t="s">
        <v>286</v>
      </c>
      <c r="H454" s="324" t="s">
        <v>286</v>
      </c>
      <c r="I454" s="324" t="s">
        <v>286</v>
      </c>
      <c r="J454" s="324" t="s">
        <v>286</v>
      </c>
      <c r="K454" s="324" t="s">
        <v>286</v>
      </c>
      <c r="L454" s="324" t="s">
        <v>286</v>
      </c>
      <c r="M454" s="324" t="s">
        <v>286</v>
      </c>
      <c r="N454" s="324" t="s">
        <v>286</v>
      </c>
      <c r="O454" s="324" t="s">
        <v>286</v>
      </c>
      <c r="P454" s="324" t="s">
        <v>286</v>
      </c>
      <c r="Q454" s="324" t="s">
        <v>286</v>
      </c>
      <c r="R454" s="324" t="s">
        <v>286</v>
      </c>
      <c r="S454" s="324" t="s">
        <v>286</v>
      </c>
    </row>
    <row r="455" spans="1:19" ht="31.5">
      <c r="A455" s="303" t="s">
        <v>1112</v>
      </c>
      <c r="B455" s="286" t="s">
        <v>879</v>
      </c>
      <c r="C455" s="300" t="s">
        <v>748</v>
      </c>
      <c r="D455" s="324" t="s">
        <v>286</v>
      </c>
      <c r="E455" s="324" t="s">
        <v>286</v>
      </c>
      <c r="F455" s="324" t="s">
        <v>286</v>
      </c>
      <c r="G455" s="324" t="s">
        <v>286</v>
      </c>
      <c r="H455" s="324" t="s">
        <v>286</v>
      </c>
      <c r="I455" s="324" t="s">
        <v>286</v>
      </c>
      <c r="J455" s="324" t="s">
        <v>286</v>
      </c>
      <c r="K455" s="324" t="s">
        <v>286</v>
      </c>
      <c r="L455" s="324" t="s">
        <v>286</v>
      </c>
      <c r="M455" s="324" t="s">
        <v>286</v>
      </c>
      <c r="N455" s="324" t="s">
        <v>286</v>
      </c>
      <c r="O455" s="324" t="s">
        <v>286</v>
      </c>
      <c r="P455" s="324" t="s">
        <v>286</v>
      </c>
      <c r="Q455" s="324" t="s">
        <v>286</v>
      </c>
      <c r="R455" s="324" t="s">
        <v>286</v>
      </c>
      <c r="S455" s="324" t="s">
        <v>286</v>
      </c>
    </row>
    <row r="456" spans="1:19" ht="94.5">
      <c r="A456" s="303" t="s">
        <v>1113</v>
      </c>
      <c r="B456" s="286" t="s">
        <v>1138</v>
      </c>
      <c r="C456" s="300" t="s">
        <v>748</v>
      </c>
      <c r="D456" s="324" t="s">
        <v>286</v>
      </c>
      <c r="E456" s="324" t="s">
        <v>286</v>
      </c>
      <c r="F456" s="324" t="s">
        <v>286</v>
      </c>
      <c r="G456" s="324" t="s">
        <v>286</v>
      </c>
      <c r="H456" s="324" t="s">
        <v>286</v>
      </c>
      <c r="I456" s="324" t="s">
        <v>286</v>
      </c>
      <c r="J456" s="324" t="s">
        <v>286</v>
      </c>
      <c r="K456" s="324" t="s">
        <v>286</v>
      </c>
      <c r="L456" s="324" t="s">
        <v>286</v>
      </c>
      <c r="M456" s="324" t="s">
        <v>286</v>
      </c>
      <c r="N456" s="324" t="s">
        <v>286</v>
      </c>
      <c r="O456" s="324" t="s">
        <v>286</v>
      </c>
      <c r="P456" s="324" t="s">
        <v>286</v>
      </c>
      <c r="Q456" s="324" t="s">
        <v>286</v>
      </c>
      <c r="R456" s="324" t="s">
        <v>286</v>
      </c>
      <c r="S456" s="324" t="s">
        <v>286</v>
      </c>
    </row>
    <row r="457" spans="1:19">
      <c r="A457" s="303" t="s">
        <v>832</v>
      </c>
      <c r="B457" s="286" t="s">
        <v>828</v>
      </c>
      <c r="C457" s="300" t="s">
        <v>748</v>
      </c>
      <c r="D457" s="324" t="s">
        <v>286</v>
      </c>
      <c r="E457" s="324" t="s">
        <v>286</v>
      </c>
      <c r="F457" s="324" t="s">
        <v>286</v>
      </c>
      <c r="G457" s="324" t="s">
        <v>286</v>
      </c>
      <c r="H457" s="324" t="s">
        <v>286</v>
      </c>
      <c r="I457" s="324" t="s">
        <v>286</v>
      </c>
      <c r="J457" s="324" t="s">
        <v>286</v>
      </c>
      <c r="K457" s="324" t="s">
        <v>286</v>
      </c>
      <c r="L457" s="324" t="s">
        <v>286</v>
      </c>
      <c r="M457" s="324" t="s">
        <v>286</v>
      </c>
      <c r="N457" s="324" t="s">
        <v>286</v>
      </c>
      <c r="O457" s="324" t="s">
        <v>286</v>
      </c>
      <c r="P457" s="324" t="s">
        <v>286</v>
      </c>
      <c r="Q457" s="324" t="s">
        <v>286</v>
      </c>
      <c r="R457" s="324" t="s">
        <v>286</v>
      </c>
      <c r="S457" s="324" t="s">
        <v>286</v>
      </c>
    </row>
    <row r="458" spans="1:19">
      <c r="A458" s="303" t="s">
        <v>1118</v>
      </c>
      <c r="B458" s="141" t="s">
        <v>1114</v>
      </c>
      <c r="C458" s="300" t="s">
        <v>748</v>
      </c>
      <c r="D458" s="324" t="s">
        <v>286</v>
      </c>
      <c r="E458" s="324" t="s">
        <v>286</v>
      </c>
      <c r="F458" s="324" t="s">
        <v>286</v>
      </c>
      <c r="G458" s="324" t="s">
        <v>286</v>
      </c>
      <c r="H458" s="324" t="s">
        <v>286</v>
      </c>
      <c r="I458" s="324" t="s">
        <v>286</v>
      </c>
      <c r="J458" s="324" t="s">
        <v>286</v>
      </c>
      <c r="K458" s="324" t="s">
        <v>286</v>
      </c>
      <c r="L458" s="324" t="s">
        <v>286</v>
      </c>
      <c r="M458" s="324" t="s">
        <v>286</v>
      </c>
      <c r="N458" s="324" t="s">
        <v>286</v>
      </c>
      <c r="O458" s="324" t="s">
        <v>286</v>
      </c>
      <c r="P458" s="324" t="s">
        <v>286</v>
      </c>
      <c r="Q458" s="324" t="s">
        <v>286</v>
      </c>
      <c r="R458" s="324" t="s">
        <v>286</v>
      </c>
      <c r="S458" s="324" t="s">
        <v>286</v>
      </c>
    </row>
    <row r="459" spans="1:19" ht="33" customHeight="1">
      <c r="A459" s="303" t="s">
        <v>46</v>
      </c>
      <c r="B459" s="285" t="s">
        <v>1144</v>
      </c>
      <c r="C459" s="302" t="s">
        <v>286</v>
      </c>
      <c r="D459" s="296" t="s">
        <v>590</v>
      </c>
      <c r="E459" s="296" t="s">
        <v>590</v>
      </c>
      <c r="F459" s="296" t="s">
        <v>590</v>
      </c>
      <c r="G459" s="296" t="s">
        <v>590</v>
      </c>
      <c r="H459" s="296" t="s">
        <v>590</v>
      </c>
      <c r="I459" s="296" t="s">
        <v>590</v>
      </c>
      <c r="J459" s="296" t="s">
        <v>590</v>
      </c>
      <c r="K459" s="296" t="s">
        <v>590</v>
      </c>
      <c r="L459" s="296" t="s">
        <v>590</v>
      </c>
      <c r="M459" s="296" t="s">
        <v>590</v>
      </c>
      <c r="N459" s="296" t="s">
        <v>590</v>
      </c>
      <c r="O459" s="296" t="s">
        <v>590</v>
      </c>
      <c r="P459" s="296" t="s">
        <v>590</v>
      </c>
      <c r="Q459" s="296" t="s">
        <v>590</v>
      </c>
      <c r="R459" s="296" t="s">
        <v>590</v>
      </c>
      <c r="S459" s="296" t="s">
        <v>590</v>
      </c>
    </row>
    <row r="460" spans="1:19">
      <c r="A460" s="303" t="s">
        <v>833</v>
      </c>
      <c r="B460" s="141" t="s">
        <v>941</v>
      </c>
      <c r="C460" s="300" t="s">
        <v>748</v>
      </c>
      <c r="D460" s="324" t="s">
        <v>286</v>
      </c>
      <c r="E460" s="324" t="s">
        <v>286</v>
      </c>
      <c r="F460" s="324" t="s">
        <v>286</v>
      </c>
      <c r="G460" s="324" t="s">
        <v>286</v>
      </c>
      <c r="H460" s="324" t="s">
        <v>286</v>
      </c>
      <c r="I460" s="324" t="s">
        <v>286</v>
      </c>
      <c r="J460" s="324" t="s">
        <v>286</v>
      </c>
      <c r="K460" s="324" t="s">
        <v>286</v>
      </c>
      <c r="L460" s="324" t="s">
        <v>286</v>
      </c>
      <c r="M460" s="324" t="s">
        <v>286</v>
      </c>
      <c r="N460" s="324" t="s">
        <v>286</v>
      </c>
      <c r="O460" s="324" t="s">
        <v>286</v>
      </c>
      <c r="P460" s="324" t="s">
        <v>286</v>
      </c>
      <c r="Q460" s="324" t="s">
        <v>286</v>
      </c>
      <c r="R460" s="324" t="s">
        <v>286</v>
      </c>
      <c r="S460" s="324" t="s">
        <v>286</v>
      </c>
    </row>
    <row r="461" spans="1:19">
      <c r="A461" s="303" t="s">
        <v>834</v>
      </c>
      <c r="B461" s="141" t="s">
        <v>942</v>
      </c>
      <c r="C461" s="300" t="s">
        <v>748</v>
      </c>
      <c r="D461" s="324" t="s">
        <v>286</v>
      </c>
      <c r="E461" s="324" t="s">
        <v>286</v>
      </c>
      <c r="F461" s="324" t="s">
        <v>286</v>
      </c>
      <c r="G461" s="324" t="s">
        <v>286</v>
      </c>
      <c r="H461" s="324" t="s">
        <v>286</v>
      </c>
      <c r="I461" s="324" t="s">
        <v>286</v>
      </c>
      <c r="J461" s="324" t="s">
        <v>286</v>
      </c>
      <c r="K461" s="324" t="s">
        <v>286</v>
      </c>
      <c r="L461" s="324" t="s">
        <v>286</v>
      </c>
      <c r="M461" s="324" t="s">
        <v>286</v>
      </c>
      <c r="N461" s="324" t="s">
        <v>286</v>
      </c>
      <c r="O461" s="324" t="s">
        <v>286</v>
      </c>
      <c r="P461" s="324" t="s">
        <v>286</v>
      </c>
      <c r="Q461" s="324" t="s">
        <v>286</v>
      </c>
      <c r="R461" s="324" t="s">
        <v>286</v>
      </c>
      <c r="S461" s="324" t="s">
        <v>286</v>
      </c>
    </row>
    <row r="462" spans="1:19">
      <c r="A462" s="303" t="s">
        <v>835</v>
      </c>
      <c r="B462" s="141" t="s">
        <v>943</v>
      </c>
      <c r="C462" s="300" t="s">
        <v>748</v>
      </c>
      <c r="D462" s="324" t="s">
        <v>286</v>
      </c>
      <c r="E462" s="324" t="s">
        <v>286</v>
      </c>
      <c r="F462" s="324" t="s">
        <v>286</v>
      </c>
      <c r="G462" s="324" t="s">
        <v>286</v>
      </c>
      <c r="H462" s="324" t="s">
        <v>286</v>
      </c>
      <c r="I462" s="324" t="s">
        <v>286</v>
      </c>
      <c r="J462" s="324" t="s">
        <v>286</v>
      </c>
      <c r="K462" s="324" t="s">
        <v>286</v>
      </c>
      <c r="L462" s="324" t="s">
        <v>286</v>
      </c>
      <c r="M462" s="324" t="s">
        <v>286</v>
      </c>
      <c r="N462" s="324" t="s">
        <v>286</v>
      </c>
      <c r="O462" s="324" t="s">
        <v>286</v>
      </c>
      <c r="P462" s="324" t="s">
        <v>286</v>
      </c>
      <c r="Q462" s="324" t="s">
        <v>286</v>
      </c>
      <c r="R462" s="324" t="s">
        <v>286</v>
      </c>
      <c r="S462" s="324" t="s">
        <v>286</v>
      </c>
    </row>
    <row r="463" spans="1:19" ht="47.25">
      <c r="A463" s="303" t="s">
        <v>749</v>
      </c>
      <c r="B463" s="285" t="s">
        <v>1136</v>
      </c>
      <c r="C463" s="300" t="s">
        <v>748</v>
      </c>
      <c r="D463" s="324" t="s">
        <v>286</v>
      </c>
      <c r="E463" s="324" t="s">
        <v>286</v>
      </c>
      <c r="F463" s="324" t="s">
        <v>286</v>
      </c>
      <c r="G463" s="324" t="s">
        <v>286</v>
      </c>
      <c r="H463" s="324" t="s">
        <v>286</v>
      </c>
      <c r="I463" s="324" t="s">
        <v>286</v>
      </c>
      <c r="J463" s="324" t="s">
        <v>286</v>
      </c>
      <c r="K463" s="324" t="s">
        <v>286</v>
      </c>
      <c r="L463" s="324" t="s">
        <v>286</v>
      </c>
      <c r="M463" s="324" t="s">
        <v>286</v>
      </c>
      <c r="N463" s="324" t="s">
        <v>286</v>
      </c>
      <c r="O463" s="324" t="s">
        <v>286</v>
      </c>
      <c r="P463" s="324" t="s">
        <v>286</v>
      </c>
      <c r="Q463" s="324" t="s">
        <v>286</v>
      </c>
      <c r="R463" s="324" t="s">
        <v>286</v>
      </c>
      <c r="S463" s="324" t="s">
        <v>286</v>
      </c>
    </row>
  </sheetData>
  <autoFilter ref="A16:S463">
    <filterColumn colId="3"/>
    <filterColumn colId="4"/>
    <filterColumn colId="6"/>
    <filterColumn colId="13"/>
    <filterColumn colId="14"/>
    <filterColumn colId="15"/>
    <filterColumn colId="16"/>
  </autoFilter>
  <mergeCells count="31">
    <mergeCell ref="A325:S325"/>
    <mergeCell ref="C14:C15"/>
    <mergeCell ref="H14:I14"/>
    <mergeCell ref="J14:K14"/>
    <mergeCell ref="L14:M14"/>
    <mergeCell ref="A14:A15"/>
    <mergeCell ref="B14:B15"/>
    <mergeCell ref="N14:O14"/>
    <mergeCell ref="P14:Q14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80:B380"/>
    <mergeCell ref="A375:S376"/>
    <mergeCell ref="A377:A378"/>
    <mergeCell ref="B377:B378"/>
    <mergeCell ref="C377:C378"/>
    <mergeCell ref="H377:I377"/>
    <mergeCell ref="J377:K377"/>
    <mergeCell ref="L377:M377"/>
    <mergeCell ref="R377:S377"/>
    <mergeCell ref="N377:O377"/>
    <mergeCell ref="P377:Q377"/>
  </mergeCells>
  <phoneticPr fontId="47" type="noConversion"/>
  <pageMargins left="0.31496062992125984" right="0.31496062992125984" top="0.35433070866141736" bottom="0.35433070866141736" header="0.31496062992125984" footer="0.31496062992125984"/>
  <pageSetup paperSize="8" scale="1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nte_MorozovDS</cp:lastModifiedBy>
  <cp:lastPrinted>2024-02-09T14:21:00Z</cp:lastPrinted>
  <dcterms:created xsi:type="dcterms:W3CDTF">2015-09-16T07:43:55Z</dcterms:created>
  <dcterms:modified xsi:type="dcterms:W3CDTF">2025-09-10T10:18:04Z</dcterms:modified>
</cp:coreProperties>
</file>